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Amy Sater" reservationPassword="C710"/>
  <workbookPr autoCompressPictures="0"/>
  <bookViews>
    <workbookView xWindow="0" yWindow="40" windowWidth="19160" windowHeight="8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Sheet1!$A$2:$A$1015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09" i="1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</calcChain>
</file>

<file path=xl/sharedStrings.xml><?xml version="1.0" encoding="utf-8"?>
<sst xmlns="http://schemas.openxmlformats.org/spreadsheetml/2006/main" count="6657" uniqueCount="3771">
  <si>
    <t>FIGF c-fos induced growth factor (vascular endothelial growth factor D)</t>
  </si>
  <si>
    <t>Xl2.17780.2.S1_at</t>
  </si>
  <si>
    <t>Transcribed locus, moderately similar to XP_508462.1 PREDICTED: similar to Membrane-spanning 4-domains subfamily A member 12 (Pan troglodytes)</t>
  </si>
  <si>
    <t>LAPTM4B</t>
  </si>
  <si>
    <t>lysosomal protein transmembrane 4 beta</t>
  </si>
  <si>
    <t>LAPTM4B lysosomal protein transmembrane 4 beta</t>
  </si>
  <si>
    <t>Xl2.50159.1.S1_at</t>
  </si>
  <si>
    <t>Transcribed locus, weakly similar to XP_528167.1 PREDICTED: similar to retinol dehydrogenase 10 (all-trans) (Pan troglodytes)</t>
  </si>
  <si>
    <t>RDH10</t>
  </si>
  <si>
    <t>retinol dehydrogenase 10 (all-trans)</t>
  </si>
  <si>
    <t>RDH10 retinol dehydrogenase 10 (all-trans)</t>
  </si>
  <si>
    <t>GO:0043583</t>
  </si>
  <si>
    <t>GO:0007423 : sensory organ development</t>
  </si>
  <si>
    <t>GO:0043583 : ear development</t>
  </si>
  <si>
    <t>Xl2.13667.2.S1_a_at</t>
  </si>
  <si>
    <t>Xl2.6942.2.A1_at</t>
  </si>
  <si>
    <t>Transcribed locus, weakly similar to XP_518211.1 PREDICTED: hypothetical protein XP_518211 (Pan troglodytes)</t>
  </si>
  <si>
    <t>Xl2.574.1.S1_at</t>
  </si>
  <si>
    <t>o32-a</t>
  </si>
  <si>
    <t>CACNB3</t>
  </si>
  <si>
    <t>calcium channel, voltage-dependent, beta 3 subunit</t>
  </si>
  <si>
    <t>CACNB3 calcium channel, voltage-dependent, beta 3 subunit</t>
  </si>
  <si>
    <t>Xl2.7697.1.S1_at</t>
  </si>
  <si>
    <t>TBX6</t>
  </si>
  <si>
    <t>T-box 6</t>
  </si>
  <si>
    <t>TBX6 T-box 6</t>
  </si>
  <si>
    <t>Xl2.9518.1.S2_s_at</t>
  </si>
  <si>
    <t>LOC495478</t>
  </si>
  <si>
    <t>Hypothetical LOC495478</t>
  </si>
  <si>
    <t>Xl2.41993.1.S1_at</t>
  </si>
  <si>
    <t>Xl2.14536.1.A1_at</t>
  </si>
  <si>
    <t>New UG</t>
  </si>
  <si>
    <t>Fold change</t>
  </si>
  <si>
    <t>Transcribed locus, weakly similar to XP_414253.1 PREDICTED: similar to inter-alpha-trypsin inhibitor heavy chain3 (Gallus gallus)</t>
  </si>
  <si>
    <t>ITIH3</t>
  </si>
  <si>
    <t>inter-alpha (globulin) inhibitor H3</t>
  </si>
  <si>
    <t>ITIH3 inter-alpha (globulin) inhibitor H3</t>
  </si>
  <si>
    <t>GO:0030212</t>
  </si>
  <si>
    <t>GO:0005976 : polysaccharide metabolic process</t>
  </si>
  <si>
    <t>GO:0006022 : aminoglycan metabolic process</t>
  </si>
  <si>
    <t>GO:0030203 : glycosaminoglycan metabolic process</t>
  </si>
  <si>
    <t>GO:0030212 : hyaluronan metabolic process</t>
  </si>
  <si>
    <t>Xl2.13670.1.S1_at</t>
  </si>
  <si>
    <t>Xl.79902</t>
  </si>
  <si>
    <t>Transcribed locus, strongly similar to NP_060099.2 eukaryotic translation initiation factor 2C, 4 (Homo sapiens)</t>
  </si>
  <si>
    <t>EIF2C4</t>
  </si>
  <si>
    <t>eukaryotic translation initiation factor 2C, 4</t>
  </si>
  <si>
    <t>EIF2C4 eukaryotic translation initiation factor 2C, 4</t>
  </si>
  <si>
    <t>GO:0006417</t>
  </si>
  <si>
    <t>Xl2.8507.1.S1_at</t>
  </si>
  <si>
    <t>Xl.58010</t>
  </si>
  <si>
    <t>CDNA clone IMAGE:5049358</t>
  </si>
  <si>
    <t>ZBTB1</t>
  </si>
  <si>
    <t>zinc finger and BTB domain containing 1</t>
  </si>
  <si>
    <t>ZBTB1 zinc finger and BTB domain containing 1</t>
  </si>
  <si>
    <t>Xl2.16277.1.S1_at</t>
  </si>
  <si>
    <t>SLC25A29</t>
  </si>
  <si>
    <t>solute carrier family 25, member 29</t>
  </si>
  <si>
    <t>SLC25A29 solute carrier family 25, member 29</t>
  </si>
  <si>
    <t>Xl2.3813.1.S2_at</t>
  </si>
  <si>
    <t>MGC82791</t>
  </si>
  <si>
    <t>MGC82791 protein</t>
  </si>
  <si>
    <t>Xl2.49732.1.S1_at</t>
  </si>
  <si>
    <t>SH3GL3</t>
  </si>
  <si>
    <t>SH3-domain GRB2-like 3</t>
  </si>
  <si>
    <t>SH3GL3 SH3-domain GRB2-like 3</t>
  </si>
  <si>
    <t>Xl2.15214.1.S1_a_at</t>
  </si>
  <si>
    <t>Xl2.12622.1.A1_at</t>
  </si>
  <si>
    <t>Transcribed locus, weakly similar to XP_513230.1 PREDICTED: hypothetical protein XP_513230 (Pan troglodytes)</t>
  </si>
  <si>
    <t>Xl2.48575.1.S1_at</t>
  </si>
  <si>
    <t>Xl2.14729.1.S1_at</t>
  </si>
  <si>
    <t>PMP22</t>
  </si>
  <si>
    <t>peripheral myelin protein 22</t>
  </si>
  <si>
    <t>PMP22 peripheral myelin protein 22</t>
  </si>
  <si>
    <t>Xl2.49715.1.S1_at</t>
  </si>
  <si>
    <t>HOXB4</t>
  </si>
  <si>
    <t>homeobox B4</t>
  </si>
  <si>
    <t>HOXB4 homeobox B4</t>
  </si>
  <si>
    <t>Xl2.3370.1.S1_at</t>
  </si>
  <si>
    <t>Xl.53491</t>
  </si>
  <si>
    <t>Xl2.12994.1.A1_at</t>
  </si>
  <si>
    <t>Xl2.56970.1.S1_at</t>
  </si>
  <si>
    <t>Xl2.9297.1.A1_at</t>
  </si>
  <si>
    <t>Xl2.21062.1.S1_at</t>
  </si>
  <si>
    <t>Xl.55367</t>
  </si>
  <si>
    <t>Transcribed locus, moderately similar to NP_004460.1 vascular endothelial growth factor D preproprotein (Homo sapiens)</t>
  </si>
  <si>
    <t>FIGF</t>
  </si>
  <si>
    <t>c-fos induced growth factor (vascular endothelial growth factor D)</t>
  </si>
  <si>
    <t>SGIP1 SH3-domain GRB2-like (endophilin) interacting protein 1</t>
  </si>
  <si>
    <t>Xl2.48493.2.S1_at</t>
  </si>
  <si>
    <t>Xl.12488</t>
  </si>
  <si>
    <t>Xl2.483.1.S1_at</t>
  </si>
  <si>
    <t>Xl2.53735.1.A1_at</t>
  </si>
  <si>
    <t>Xl.80218</t>
  </si>
  <si>
    <t>Xl2.24572.2.S1_a_at</t>
  </si>
  <si>
    <t>MGC53213</t>
  </si>
  <si>
    <t>Similar to troponin C2, fast</t>
  </si>
  <si>
    <t>TNNC2</t>
  </si>
  <si>
    <t>troponin C type 2 (fast)</t>
  </si>
  <si>
    <t>TNNC2 troponin C type 2 (fast)</t>
  </si>
  <si>
    <t>Xl2.12717.1.S1_at</t>
  </si>
  <si>
    <t>Xl.3315</t>
  </si>
  <si>
    <t>FERMT1</t>
  </si>
  <si>
    <t>fermitin family member 1</t>
  </si>
  <si>
    <t>FERMT1 fermitin family member 1</t>
  </si>
  <si>
    <t>Xl2.5927.1.A1_at</t>
  </si>
  <si>
    <t>Xl2.55295.1.A1_at</t>
  </si>
  <si>
    <t>Xl.85478</t>
  </si>
  <si>
    <t>Xl2.53243.1.S1_at</t>
  </si>
  <si>
    <t>Xl.72778</t>
  </si>
  <si>
    <t>Transcribed locus, moderately similar to XP_509158.1 PREDICTED: similar to SH3 and cysteine rich domain 3 (Pan troglodytes)</t>
  </si>
  <si>
    <t>STAC3</t>
  </si>
  <si>
    <t>SH3 and cysteine rich domain 3</t>
  </si>
  <si>
    <t>STAC3 SH3 and cysteine rich domain 3</t>
  </si>
  <si>
    <t>GO:0046872</t>
  </si>
  <si>
    <t>Xl2.48020.1.A1_s_at</t>
  </si>
  <si>
    <t>Xl2.18281.1.A1_at</t>
  </si>
  <si>
    <t>Xl2.50151.1.S1_at</t>
  </si>
  <si>
    <t>Xl.20890</t>
  </si>
  <si>
    <t>EIF5A</t>
  </si>
  <si>
    <t>eukaryotic translation initiation factor 5A</t>
  </si>
  <si>
    <t>EIF5A eukaryotic translation initiation factor 5A</t>
  </si>
  <si>
    <t>Xl2.24215.1.S2_at</t>
  </si>
  <si>
    <t>MGC85312</t>
  </si>
  <si>
    <t>MGC85312 protein</t>
  </si>
  <si>
    <t>NKAIN1</t>
  </si>
  <si>
    <t>Na+/K+ transporting ATPase interacting 1</t>
  </si>
  <si>
    <t>NKAIN1 Na+/K+ transporting ATPase interacting 1</t>
  </si>
  <si>
    <t>Xl2.56933.1.S1_at</t>
  </si>
  <si>
    <t>PTPN9</t>
  </si>
  <si>
    <t>protein tyrosine phosphatase, non-receptor type 9</t>
  </si>
  <si>
    <t>PTPN9 protein tyrosine phosphatase, non-receptor type 9</t>
  </si>
  <si>
    <t>Xl2.5070.1.S1_at</t>
  </si>
  <si>
    <t>CDNA clone IMAGE:6949617</t>
  </si>
  <si>
    <t>DST</t>
  </si>
  <si>
    <t>dystonin</t>
  </si>
  <si>
    <t>DST dystonin</t>
  </si>
  <si>
    <t>Xl2.56932.1.S1_at</t>
  </si>
  <si>
    <t>Xl.52744</t>
  </si>
  <si>
    <t>Xl2.318.1.S1_at</t>
  </si>
  <si>
    <t>Cktsf1b1</t>
  </si>
  <si>
    <t>GREM1</t>
  </si>
  <si>
    <t>gremlin 1</t>
  </si>
  <si>
    <t>GREM1 gremlin 1</t>
  </si>
  <si>
    <t>Xl2.33643.1.A1_a_at</t>
  </si>
  <si>
    <t>Xl.72301</t>
  </si>
  <si>
    <t>Transcribed locus, weakly similar to XP_416662.1 PREDICTED: similar to immunoglobulin superfamily, member 2 (Gallus gallus)</t>
  </si>
  <si>
    <t>LOC100132900</t>
  </si>
  <si>
    <t>similar to KIAA0466 protein</t>
  </si>
  <si>
    <t>LOC100132900 similar to KIAA0466 protein</t>
  </si>
  <si>
    <t>Xl2.283.1.S1_at</t>
  </si>
  <si>
    <t>HoxA1</t>
  </si>
  <si>
    <t>Homeobox protein</t>
  </si>
  <si>
    <t>HOXA1</t>
  </si>
  <si>
    <t>homeobox A1</t>
  </si>
  <si>
    <t>HOXA1 homeobox A1</t>
  </si>
  <si>
    <t>Xl2.10068.3.S1_at</t>
  </si>
  <si>
    <t>Xl.84079</t>
  </si>
  <si>
    <t>Xl2.24685.1.S1_at</t>
  </si>
  <si>
    <t>Xl2.55083.1.S1_at</t>
  </si>
  <si>
    <t>Xl.5040</t>
  </si>
  <si>
    <t>coenzyme Q10 homolog A</t>
  </si>
  <si>
    <t>COQ10A coenzyme Q10 homolog A</t>
  </si>
  <si>
    <t>Xl2.146.1.S1_at</t>
  </si>
  <si>
    <t>XMyf-5</t>
  </si>
  <si>
    <t>Myogenic factor Xmyf-5</t>
  </si>
  <si>
    <t>Xl2.4305.1.S1_x_at</t>
  </si>
  <si>
    <t>NPM1</t>
  </si>
  <si>
    <t>nucleophosmin (nucleolar phosphoprotein B23, numatrin)</t>
  </si>
  <si>
    <t>NPM1 nucleophosmin (nucleolar phosphoprotein B23, numatrin)</t>
  </si>
  <si>
    <t>GO:0051092</t>
  </si>
  <si>
    <t>GO:0051090 : regulation of transcription factor activity</t>
  </si>
  <si>
    <t>GO:0051091 : positive regulation of transcription factor activity</t>
  </si>
  <si>
    <t>GO:0051092 : positive regulation of NF-kappaB transcription factor activity</t>
  </si>
  <si>
    <t>Xl2.49574.1.S1_at</t>
  </si>
  <si>
    <t>Xl2.47362.1.S1_at</t>
  </si>
  <si>
    <t>SULT1B1</t>
  </si>
  <si>
    <t>sulfotransferase family, cytosolic, 1B, member 1</t>
  </si>
  <si>
    <t>SULT1B1 sulfotransferase family, cytosolic, 1B, member 1</t>
  </si>
  <si>
    <t>Xl2.47992.1.S1_at</t>
  </si>
  <si>
    <t>Xl.81944</t>
  </si>
  <si>
    <t>Transcribed locus, weakly similar to XP_417552.1 PREDICTED: similar to enhancer of split related protein-7 (Gallus gallus)</t>
  </si>
  <si>
    <t>Xl2.4888.1.S1_at</t>
  </si>
  <si>
    <t>CDNA clone IMAGE:5514008</t>
  </si>
  <si>
    <t>Xl2.18076.1.A1_x_at</t>
  </si>
  <si>
    <t>Xl.50454</t>
  </si>
  <si>
    <t>Xl2.13771.1.A1_at</t>
  </si>
  <si>
    <t>Xl2.16449.1.S1_at</t>
  </si>
  <si>
    <t>Xl.45216</t>
  </si>
  <si>
    <t>MSX1</t>
  </si>
  <si>
    <t>Homeobox containing peptide Xhox 7.1</t>
  </si>
  <si>
    <t>MSX2</t>
  </si>
  <si>
    <t>msh homeobox 2</t>
  </si>
  <si>
    <t>MSX2 msh homeobox 2</t>
  </si>
  <si>
    <t>Xl2.16263.1.A1_at</t>
  </si>
  <si>
    <t>Transcribed locus, weakly similar to NP_080093.1 hypothetical protein LOC66873 (Mus musculus)</t>
  </si>
  <si>
    <t>Xl2.19274.1.S1_at</t>
  </si>
  <si>
    <t>Transcribed locus, moderately similar to XP_420306.1 PREDICTED: similar to implantation-associated protein (Gallus gallus)</t>
  </si>
  <si>
    <t>TUSC3</t>
  </si>
  <si>
    <t>tumor suppressor candidate 3</t>
  </si>
  <si>
    <t>TUSC3 tumor suppressor candidate 3</t>
  </si>
  <si>
    <t>Xl2.51214.1.S1_at</t>
  </si>
  <si>
    <t>Transcribed locus, moderately similar to XP_376903.2 PREDICTED: hypothetical protein LOC23307 (Homo sapiens)</t>
  </si>
  <si>
    <t>FKBP15</t>
  </si>
  <si>
    <t>FK506 binding protein 15, 133kDa</t>
  </si>
  <si>
    <t>FKBP15 FK506 binding protein 15, 133kDa</t>
  </si>
  <si>
    <t>Xl2.26393.1.A1_at</t>
  </si>
  <si>
    <t>Xl.71384</t>
  </si>
  <si>
    <t>Transcribed locus, strongly similar to NP_115667.1 SH3-domain GRB2-like (endophilin) interacting protein 1 (Homo sapiens)</t>
  </si>
  <si>
    <t>SGIP1</t>
  </si>
  <si>
    <t>SH3-domain GRB2-like (endophilin) interacting protein 1</t>
  </si>
  <si>
    <t>Transcribed locus, weakly similar to XP_415673.1 PREDICTED: hypothetical protein XP_415673 (Gallus gallus)</t>
  </si>
  <si>
    <t>Xl2.28968.3.A1_at</t>
  </si>
  <si>
    <t>Transcribed locus, moderately similar to XP_420171.1 PREDICTED: similar to FLJ12525 protein (Gallus gallus)</t>
  </si>
  <si>
    <t>Xl2.52629.1.S1_at</t>
  </si>
  <si>
    <t>Xl.77502</t>
  </si>
  <si>
    <t>Transcribed locus, weakly similar to NP_990015.1 bHLH transcription factor (Gallus gallus)</t>
  </si>
  <si>
    <t>MSGN1</t>
  </si>
  <si>
    <t>mesogenin 1</t>
  </si>
  <si>
    <t>MSGN1 mesogenin 1</t>
  </si>
  <si>
    <t>Xl2.13768.1.A1_at</t>
  </si>
  <si>
    <t>Xl2.22171.1.S2_at</t>
  </si>
  <si>
    <t>CDNA clone IMAGE:7019119</t>
  </si>
  <si>
    <t>Xl2.51378.1.S1_at</t>
  </si>
  <si>
    <t>Xl.13099</t>
  </si>
  <si>
    <t>Transcribed locus, weakly similar to NP_001628.1 acyloxyacyl hydrolase precursor (Homo sapiens)</t>
  </si>
  <si>
    <t>AOAH</t>
  </si>
  <si>
    <t>acyloxyacyl hydrolase (neutrophil)</t>
  </si>
  <si>
    <t>AOAH acyloxyacyl hydrolase (neutrophil)</t>
  </si>
  <si>
    <t>Xl2.32159.1.A1_at</t>
  </si>
  <si>
    <t>Transcribed locus, weakly similar to NP_062825.1 fibroblast growth factor 20 (Homo sapiens)</t>
  </si>
  <si>
    <t>FGF20</t>
  </si>
  <si>
    <t>fibroblast growth factor 20</t>
  </si>
  <si>
    <t>FGF20 fibroblast growth factor 20</t>
  </si>
  <si>
    <t>Xl2.14076.1.S1_at</t>
  </si>
  <si>
    <t>Xl2.21489.1.A1_x_at</t>
  </si>
  <si>
    <t>Ig rearranged H-chain mRNA V-region (V2-D2-J7-C)</t>
  </si>
  <si>
    <t>Xl2.48571.1.S1_at</t>
  </si>
  <si>
    <t>Xl2.3286.1.S1_at</t>
  </si>
  <si>
    <t>P2RY12</t>
  </si>
  <si>
    <t>purinergic receptor P2Y, G-protein coupled, 12</t>
  </si>
  <si>
    <t>P2RY12 purinergic receptor P2Y, G-protein coupled, 12</t>
  </si>
  <si>
    <t>Xl2.7108.2.S1_at</t>
  </si>
  <si>
    <t>Xl.44799</t>
  </si>
  <si>
    <t>Transcribed locus, strongly similar to XP_576948.1 PREDICTED: similar to mKIAA0312 protein (Rattus norvegicus)</t>
  </si>
  <si>
    <t>Xl2.17822.1.S1_at</t>
  </si>
  <si>
    <t>Xl.73515</t>
  </si>
  <si>
    <t>ADSSL1</t>
  </si>
  <si>
    <t>adenylosuccinate synthase like 1</t>
  </si>
  <si>
    <t>ADSSL1 adenylosuccinate synthase like 1</t>
  </si>
  <si>
    <t>Xl2.1249.2.S1_a_at</t>
  </si>
  <si>
    <t>MGC52596</t>
  </si>
  <si>
    <t>Similar to myogenic differentiation 1</t>
  </si>
  <si>
    <t>MYOD1</t>
  </si>
  <si>
    <t>myogenic differentiation 1</t>
  </si>
  <si>
    <t>MYOD1 myogenic differentiation 1</t>
  </si>
  <si>
    <t>GO:0060537 muscle tissue development</t>
  </si>
  <si>
    <t>GO:0060538 skeletal muscle organ development</t>
  </si>
  <si>
    <t xml:space="preserve">GO:0007519 skeletal muscle tissue development </t>
  </si>
  <si>
    <t>Xl2.53074.2.S1_at</t>
  </si>
  <si>
    <t>Xl.14965</t>
  </si>
  <si>
    <t>Transcribed locus, moderately similar to XP_421913.1 PREDICTED: similar to hypothetical protein FLJ13448 (Gallus gallus)</t>
  </si>
  <si>
    <t>COQ10A</t>
  </si>
  <si>
    <t>Xl2.1383.1.A1_at</t>
  </si>
  <si>
    <t>Transcribed locus, moderately similar to XP_417934.1 PREDICTED: similar to DIX domain containing 1 (Gallus gallus)</t>
  </si>
  <si>
    <t>DIXDC1</t>
  </si>
  <si>
    <t>DIX domain containing 1</t>
  </si>
  <si>
    <t>DIXDC1 DIX domain containing 1</t>
  </si>
  <si>
    <t>Xl2.6325.1.A1_at</t>
  </si>
  <si>
    <t>Xl2.32867.1.S1_at</t>
  </si>
  <si>
    <t>Xl2.55963.1.S1_at</t>
  </si>
  <si>
    <t>CDNA clone IMAGE:7211486</t>
  </si>
  <si>
    <t>DUS3L</t>
  </si>
  <si>
    <t>dihydrouridine synthase 3-like</t>
  </si>
  <si>
    <t>DUS3L dihydrouridine synthase 3-like</t>
  </si>
  <si>
    <t>Xl2.34190.1.A1_at</t>
  </si>
  <si>
    <t>Transcribed locus, weakly similar to NP_005916.1 meprin A, beta (Homo sapiens)</t>
  </si>
  <si>
    <t>MEP1B</t>
  </si>
  <si>
    <t>meprin A, beta</t>
  </si>
  <si>
    <t>MEP1B meprin A, beta</t>
  </si>
  <si>
    <t>Xl2.47321.1.S1_at</t>
  </si>
  <si>
    <t>RGS9BP</t>
  </si>
  <si>
    <t>regulator of G protein signaling 9 binding protein</t>
  </si>
  <si>
    <t>RGS9BP regulator of G protein signaling 9 binding protein</t>
  </si>
  <si>
    <t>GO:0009968</t>
  </si>
  <si>
    <t>GO:0023051 : regulation of signaling process</t>
  </si>
  <si>
    <t>GO:0023057 : negative regulation of signaling process</t>
  </si>
  <si>
    <t>GO:0009968 : negative regulation of signal transduction</t>
  </si>
  <si>
    <t>Xl2.22859.1.A1_at</t>
  </si>
  <si>
    <t>NKX2-5</t>
  </si>
  <si>
    <t>NK2 transcription factor related, locus 5</t>
  </si>
  <si>
    <t>NKX2-5 NK2 transcription factor related, locus 5</t>
  </si>
  <si>
    <t>Xl2.49984.1.S1_at</t>
  </si>
  <si>
    <t>PARP3</t>
  </si>
  <si>
    <t>poly (ADP-ribose) polymerase family, member 3</t>
  </si>
  <si>
    <t>PARP3 poly (ADP-ribose) polymerase family, member 3</t>
  </si>
  <si>
    <t>GO:0006281</t>
  </si>
  <si>
    <t>GO:0006281 : DNA repair</t>
  </si>
  <si>
    <t>Xl2.25151.1.A1_at</t>
  </si>
  <si>
    <t>Xl2.52143.1.S1_at</t>
  </si>
  <si>
    <t>Transcribed locus, weakly similar to NP_077144.1 RIO kinase 3 (Mus musculus)</t>
  </si>
  <si>
    <t>RIOK3</t>
  </si>
  <si>
    <t>RIO kinase 3</t>
  </si>
  <si>
    <t>RIOK3 RIO kinase 3</t>
  </si>
  <si>
    <t>Xl2.15324.3.S1_at</t>
  </si>
  <si>
    <t>Xl.55833</t>
  </si>
  <si>
    <t>Transcribed locus, strongly similar to NP_057591.1 CDC2-related protein kinase 7 (Homo sapiens)</t>
  </si>
  <si>
    <t>CDK12</t>
  </si>
  <si>
    <t>cyclin-dependent kinase 12</t>
  </si>
  <si>
    <t>CDK12 cyclin-dependent kinase 12</t>
  </si>
  <si>
    <t>GO:0046777</t>
  </si>
  <si>
    <t>GO:0043687 : post-translational protein modification</t>
  </si>
  <si>
    <t>GO:0046777 : protein amino acid autophosphorylation</t>
  </si>
  <si>
    <t>Xl2.50177.1.S1_x_at</t>
  </si>
  <si>
    <t>Xl2.52858.1.S1_at</t>
  </si>
  <si>
    <t>Xl.10945</t>
  </si>
  <si>
    <t>Xl2.18054.1.S1_a_at</t>
  </si>
  <si>
    <t>Xl.59600</t>
  </si>
  <si>
    <t>Rexp44 mRNA, complete sequence</t>
  </si>
  <si>
    <t>Xl2.14404.1.A1_at</t>
  </si>
  <si>
    <t>Xl.72767</t>
  </si>
  <si>
    <t>JAM3 junctional adhesion molecule 3</t>
  </si>
  <si>
    <t>Xl2.508.1.S1_at</t>
  </si>
  <si>
    <t>FOXC2</t>
  </si>
  <si>
    <t>forkhead box C2 (MFH-1, mesenchyme forkhead 1)</t>
  </si>
  <si>
    <t>FOXC2 forkhead box C2 (MFH-1, mesenchyme forkhead 1)</t>
  </si>
  <si>
    <t>GO:0007219</t>
  </si>
  <si>
    <t>GO:0007219 : Notch signaling pathway</t>
  </si>
  <si>
    <t>Xl2.13290.2.A1_at</t>
  </si>
  <si>
    <t>Xl2.24424.1.S1_at</t>
  </si>
  <si>
    <t>LOC399040</t>
  </si>
  <si>
    <t>P4HB</t>
  </si>
  <si>
    <t>prolyl 4-hydroxylase, beta polypeptide</t>
  </si>
  <si>
    <t>P4HB prolyl 4-hydroxylase, beta polypeptide</t>
  </si>
  <si>
    <t>GO:0045454</t>
  </si>
  <si>
    <t>GO:0019725 : cellular homeostasis</t>
  </si>
  <si>
    <t>GO:0045454 : cell redox homeostasis</t>
  </si>
  <si>
    <t>Xl2.51238.1.S1_at</t>
  </si>
  <si>
    <t>Xl.53293</t>
  </si>
  <si>
    <t>Transcribed locus, weakly similar to XP_516764.1 PREDICTED: similar to angiomotin like 2 (Pan troglodytes)</t>
  </si>
  <si>
    <t>AMOTL2</t>
  </si>
  <si>
    <t>angiomotin like 2</t>
  </si>
  <si>
    <t>AMOTL2 angiomotin like 2</t>
  </si>
  <si>
    <t>Xl2.23900.1.A1_at</t>
  </si>
  <si>
    <t>Xl.65736</t>
  </si>
  <si>
    <t>cfos-A</t>
  </si>
  <si>
    <t>C-fos proto-oncogene</t>
  </si>
  <si>
    <t>FOS</t>
  </si>
  <si>
    <t>FBJ murine osteosarcoma viral oncogene homolog</t>
  </si>
  <si>
    <t>FOS FBJ murine osteosarcoma viral oncogene homolog</t>
  </si>
  <si>
    <t>Xl2.56943.1.S1_at</t>
  </si>
  <si>
    <t>Xl2.6454.1.A1_at</t>
  </si>
  <si>
    <t>Xl2.26258.1.A1_at</t>
  </si>
  <si>
    <t>Xl.70608</t>
  </si>
  <si>
    <t>Xl2.22514.1.S1_at</t>
  </si>
  <si>
    <t>Xl2.44502.1.S1_at</t>
  </si>
  <si>
    <t>Xl2.56482.1.S1_at</t>
  </si>
  <si>
    <t>Xl.8198</t>
  </si>
  <si>
    <t>Transcribed locus, moderately similar to XP_520159.1 PREDICTED: similar to ring finger protein 20; homolog of S. cerevisiae BRE1 (Pan troglodytes)</t>
  </si>
  <si>
    <t>RNF20</t>
  </si>
  <si>
    <t>ring finger protein 20</t>
  </si>
  <si>
    <t>RNF20 ring finger protein 20</t>
  </si>
  <si>
    <t>Xl2.570.1.S1_at</t>
  </si>
  <si>
    <t>adcyap1r1-A</t>
  </si>
  <si>
    <t>ADCYAP1R1</t>
  </si>
  <si>
    <t>adenylate cyclase activating polypeptide 1 (pituitary) receptor type I</t>
  </si>
  <si>
    <t>ADCYAP1R1 adenylate cyclase activating polypeptide 1 (pituitary) receptor type I</t>
  </si>
  <si>
    <t>Xl2.6024.1.S1_at</t>
  </si>
  <si>
    <t>darmin</t>
  </si>
  <si>
    <t>Glutamate carboxypeptidase-like protein 1</t>
  </si>
  <si>
    <t>CNDP1</t>
  </si>
  <si>
    <t>carnosine dipeptidase 1 (metallopeptidase M20 family)</t>
  </si>
  <si>
    <t>CNDP1 carnosine dipeptidase 1 (metallopeptidase M20 family)</t>
  </si>
  <si>
    <t>Xl2.16282.1.A1_at</t>
  </si>
  <si>
    <t>Xl.73043</t>
  </si>
  <si>
    <t>Transcribed locus, weakly similar to NP_958750.1 coiled-coil domain containing 68 (Mus musculus)</t>
  </si>
  <si>
    <t>Xl2.12356.1.S1_at</t>
  </si>
  <si>
    <t>COBL</t>
  </si>
  <si>
    <t>cordon-bleu homolog</t>
  </si>
  <si>
    <t>COBL cordon-bleu homolog</t>
  </si>
  <si>
    <t>Xl2.9096.1.A1_x_at</t>
  </si>
  <si>
    <t>Xl2.223.1.S1_at</t>
  </si>
  <si>
    <t>SDC3</t>
  </si>
  <si>
    <t>syndecan 3</t>
  </si>
  <si>
    <t>SDC3 syndecan 3</t>
  </si>
  <si>
    <t>Xl2.18893.1.S1_s_at</t>
  </si>
  <si>
    <t>SLC2A4</t>
  </si>
  <si>
    <t>solute carrier family 2 (facilitated glucose transporter), member 4</t>
  </si>
  <si>
    <t>SLC2A4 solute carrier family 2 (facilitated glucose transporter), member 4</t>
  </si>
  <si>
    <t>Xl2.12086.1.S1_at</t>
  </si>
  <si>
    <t>IRX4</t>
  </si>
  <si>
    <t>iroquois homeobox 4</t>
  </si>
  <si>
    <t>IRX4 iroquois homeobox 4</t>
  </si>
  <si>
    <t>Xl2.32923.1.S1_at</t>
  </si>
  <si>
    <t>Xl2.7720.1.A1_at</t>
  </si>
  <si>
    <t>Xl.59602</t>
  </si>
  <si>
    <t>Meso05 mRNA, complete sequence</t>
  </si>
  <si>
    <t>Xl2.51736.1.S1_at</t>
  </si>
  <si>
    <t>Xl.80740</t>
  </si>
  <si>
    <t>Transcribed locus, weakly similar to XP_426008.1 PREDICTED: similar to alpha 3 type VI collagen isoform 4 precursor; collagen VI, alpha-3 polypeptide (Gallus gallus)</t>
  </si>
  <si>
    <t>Xl2.34491.1.S1_at</t>
  </si>
  <si>
    <t>HAAO</t>
  </si>
  <si>
    <t>3-hydroxyanthranilate 3,4-dioxygenase</t>
  </si>
  <si>
    <t>HAAO 3-hydroxyanthranilate 3,4-dioxygenase</t>
  </si>
  <si>
    <t>Xl2.16677.1.S1_a_at</t>
  </si>
  <si>
    <t>Xl.84795</t>
  </si>
  <si>
    <t>Xl2.17183.1.A1_at</t>
  </si>
  <si>
    <t>Xl2.49504.1.S1_at</t>
  </si>
  <si>
    <t>Xl2.51505.1.S1_at</t>
  </si>
  <si>
    <t>NCF4</t>
  </si>
  <si>
    <t>neutrophil cytosolic factor 4, 40kDa</t>
  </si>
  <si>
    <t>NCF4 neutrophil cytosolic factor 4, 40kDa</t>
  </si>
  <si>
    <t>Xl2.51791.1.S1_at</t>
  </si>
  <si>
    <t>Xl2.52530.1.S1_at</t>
  </si>
  <si>
    <t>Xl.71363</t>
  </si>
  <si>
    <t>Transcribed locus, moderately similar to NP_542439.1 BMP2 inducible kinase (Mus musculus)</t>
  </si>
  <si>
    <t>BMP2K</t>
  </si>
  <si>
    <t>BMP2 inducible kinase</t>
  </si>
  <si>
    <t>BMP2K BMP2 inducible kinase</t>
  </si>
  <si>
    <t>Xl2.54187.1.S1_at</t>
  </si>
  <si>
    <t>Xl2.52246.1.S1_at</t>
  </si>
  <si>
    <t>Xl.76462</t>
  </si>
  <si>
    <t>Xl2.33585.2.S1_at</t>
  </si>
  <si>
    <t>Transcribed locus, moderately similar to XP_419307.1 PREDICTED: similar to zinc finger protein 336; GDNF-inducible zinc finger gene 1 (Gallus gallus)</t>
  </si>
  <si>
    <t>GZF1</t>
  </si>
  <si>
    <t>GDNF-inducible zinc finger protein 1</t>
  </si>
  <si>
    <t>GZF1 GDNF-inducible zinc finger protein 1</t>
  </si>
  <si>
    <t>Xl2.51724.3.S1_a_at</t>
  </si>
  <si>
    <t>Transcribed locus, moderately similar to NP_990458.1 xanthine dehydrogenase (Gallus gallus)</t>
  </si>
  <si>
    <t>XDH</t>
  </si>
  <si>
    <t>xanthine dehydrogenase</t>
  </si>
  <si>
    <t>XDH xanthine dehydrogenase</t>
  </si>
  <si>
    <t>Xl2.23972.1.S1_at</t>
  </si>
  <si>
    <t>Transcribed locus, moderately similar to NP_116190.2 junctional adhesion molecule 3 precursor (Homo sapiens)</t>
  </si>
  <si>
    <t>JAM3</t>
  </si>
  <si>
    <t>junctional adhesion molecule 3</t>
  </si>
  <si>
    <t>Xl2.50849.1.A1_at</t>
  </si>
  <si>
    <t>Xl.10644</t>
  </si>
  <si>
    <t>Transcribed locus, moderately similar to NP_005112.1 thyroid hormone receptor associated protein 1 (Homo sapiens)</t>
  </si>
  <si>
    <t>Xl2.32306.1.A1_at</t>
  </si>
  <si>
    <t>Xl.74329</t>
  </si>
  <si>
    <t>Transcribed locus, moderately similar to XP_512692.1 PREDICTED: hypothetical protein XP_512692 (Pan troglodytes)</t>
  </si>
  <si>
    <t>RPS19</t>
  </si>
  <si>
    <t>ribosomal protein S19</t>
  </si>
  <si>
    <t>RPS19 ribosomal protein S19</t>
  </si>
  <si>
    <t>Xl2.53945.1.S1_at</t>
  </si>
  <si>
    <t>Xl.933</t>
  </si>
  <si>
    <t>Meso08 mRNA, complete sequence</t>
  </si>
  <si>
    <t>T</t>
  </si>
  <si>
    <t>T, brachyury homolog</t>
  </si>
  <si>
    <t>T T, brachyury homolog</t>
  </si>
  <si>
    <t>Xl2.56420.1.A1_at</t>
  </si>
  <si>
    <t>Xl.29717</t>
  </si>
  <si>
    <t>Xl2.53491.1.S1_at</t>
  </si>
  <si>
    <t>Transcribed locus, moderately similar to NP_034597.1 homeo box D1 (Mus musculus)</t>
  </si>
  <si>
    <t>HOXD1</t>
  </si>
  <si>
    <t>homeobox D1</t>
  </si>
  <si>
    <t>HOXD1 homeobox D1</t>
  </si>
  <si>
    <t>Xl2.802.1.S1_at</t>
  </si>
  <si>
    <t>LOC397753</t>
  </si>
  <si>
    <t>CDX1</t>
  </si>
  <si>
    <t>caudal type homeobox 1</t>
  </si>
  <si>
    <t>CDX1 caudal type homeobox 1</t>
  </si>
  <si>
    <t>Xl2.49562.1.S1_s_at</t>
  </si>
  <si>
    <t>Xl2.53657.1.A1_at</t>
  </si>
  <si>
    <t>Xl2.56705.1.S1_at</t>
  </si>
  <si>
    <t>Xl.74994</t>
  </si>
  <si>
    <t>Xl2.24571.1.A1_at</t>
  </si>
  <si>
    <t>Xl2.50884.1.S1_at</t>
  </si>
  <si>
    <t>Xl.18303</t>
  </si>
  <si>
    <t>Xl2.56668.2.A1_at</t>
  </si>
  <si>
    <t>EDNRA</t>
  </si>
  <si>
    <t>endothelin receptor type A</t>
  </si>
  <si>
    <t>EDNRA endothelin receptor type A</t>
  </si>
  <si>
    <t>Xl2.52282.1.S1_at</t>
  </si>
  <si>
    <t>Xl.71928</t>
  </si>
  <si>
    <t>Xl2.29096.1.A1_at</t>
  </si>
  <si>
    <t>Xl.72624</t>
  </si>
  <si>
    <t>Transcribed locus, moderately similar to XP_516307.1 PREDICTED: calpain 7 (Pan troglodytes)</t>
  </si>
  <si>
    <t>Xl2.3083.1.A1_at</t>
  </si>
  <si>
    <t>Xl.70918</t>
  </si>
  <si>
    <t>Xl2.18039.2.A1_at</t>
  </si>
  <si>
    <t>Transcribed locus, weakly similar to NP_114459.1 high mobility group AT-hook 2 (Rattus norvegicus)</t>
  </si>
  <si>
    <t>Xl2.32295.1.A1_at</t>
  </si>
  <si>
    <t>Xl.73614</t>
  </si>
  <si>
    <t>Transcribed locus, moderately similar to NP_114014.1 fibrillin 2 (Rattus norvegicus)</t>
  </si>
  <si>
    <t>Xl2.310.1.S1_at</t>
  </si>
  <si>
    <t>OPN4</t>
  </si>
  <si>
    <t>opsin 4</t>
  </si>
  <si>
    <t>OPN4 opsin 4</t>
  </si>
  <si>
    <t>Xl2.55668.2.S1_at</t>
  </si>
  <si>
    <t>Xl2.521.2.S1_a_at</t>
  </si>
  <si>
    <t>LOC397735</t>
  </si>
  <si>
    <t>Calpactin I (annexin II) heavy chain</t>
  </si>
  <si>
    <t>ANXA2</t>
  </si>
  <si>
    <t>annexin A2</t>
  </si>
  <si>
    <t>ANXA2 annexin A2</t>
  </si>
  <si>
    <t>Xl2.11151.1.S1_at</t>
  </si>
  <si>
    <t>fkbp9</t>
  </si>
  <si>
    <t>Xl2.51791.2.A1_at</t>
  </si>
  <si>
    <t>Xl2.29232.1.A1_at</t>
  </si>
  <si>
    <t>Xl.70207</t>
  </si>
  <si>
    <t>Transcribed locus, weakly similar to XP_522547.1 PREDICTED: restin (Pan troglodytes)</t>
  </si>
  <si>
    <t>Xl2.57038.1.S1_at</t>
  </si>
  <si>
    <t>Xl.11924</t>
  </si>
  <si>
    <t>Ig rearranged H-chain mRNA V-region (V2-D5-J7-C)</t>
  </si>
  <si>
    <t>LOC100290006</t>
  </si>
  <si>
    <t>similar to hCG2038941</t>
  </si>
  <si>
    <t>LOC100290006 similar to hCG2038941</t>
  </si>
  <si>
    <t>Xl2.49802.1.S1_at</t>
  </si>
  <si>
    <t>PHF10</t>
  </si>
  <si>
    <t>PHD finger protein 10</t>
  </si>
  <si>
    <t>PHF10 PHD finger protein 10</t>
  </si>
  <si>
    <t>Xl2.13608.1.S1_at</t>
  </si>
  <si>
    <t>Transcribed locus, weakly similar to XP_517246.1 PREDICTED: hypothetical protein XP_517246 (Pan troglodytes)</t>
  </si>
  <si>
    <t>Xl2.1849.1.S1_at</t>
  </si>
  <si>
    <t>HMOX1</t>
  </si>
  <si>
    <t>heme oxygenase (decycling) 1</t>
  </si>
  <si>
    <t>HMOX1 heme oxygenase (decycling) 1</t>
  </si>
  <si>
    <t>Xl2.42845.1.S1_at</t>
  </si>
  <si>
    <t>Xl2.12444.1.S1_at</t>
  </si>
  <si>
    <t>Xl.79351</t>
  </si>
  <si>
    <t>Xl2.439.1.S1_at</t>
  </si>
  <si>
    <t>MECP2</t>
  </si>
  <si>
    <t>methyl CpG binding protein 2</t>
  </si>
  <si>
    <t>MECP2 methyl CpG binding protein 2</t>
  </si>
  <si>
    <t>GO:0016481</t>
  </si>
  <si>
    <t>Xl2.12999.2.S1_a_at</t>
  </si>
  <si>
    <t>Xl.23989</t>
  </si>
  <si>
    <t>Xl2.33520.1.A1_at</t>
  </si>
  <si>
    <t>Xl.74269</t>
  </si>
  <si>
    <t>Xl2.10777.1.A1_at</t>
  </si>
  <si>
    <t>Xl2.24699.1.S1_at</t>
  </si>
  <si>
    <t>MGC79012</t>
  </si>
  <si>
    <t>Hypothetical protein MGC79012</t>
  </si>
  <si>
    <t>Xl2.12223.1.A1_at</t>
  </si>
  <si>
    <t>Transcribed locus, strongly similar to XP_421546.1 PREDICTED: similar to ankyrin 3 isoform 1; ankyrin-3, node of Ranvier; ankyrin-G (Gallus gallus)</t>
  </si>
  <si>
    <t>ANK3</t>
  </si>
  <si>
    <t>ankyrin 3, node of Ranvier (ankyrin G)</t>
  </si>
  <si>
    <t>ANK3 ankyrin 3, node of Ranvier (ankyrin G)</t>
  </si>
  <si>
    <t>Xl2.8124.1.A1_at</t>
  </si>
  <si>
    <t>Xl2.29.1.S1_at</t>
  </si>
  <si>
    <t>wnt1-a</t>
  </si>
  <si>
    <t>WNT1</t>
  </si>
  <si>
    <t>wingless-type MMTV integration site family, member 1</t>
  </si>
  <si>
    <t>WNT1 wingless-type MMTV integration site family, member 1</t>
  </si>
  <si>
    <t>GO:0016055</t>
  </si>
  <si>
    <t>Xl2.48555.1.A1_at</t>
  </si>
  <si>
    <t>Xl.13573</t>
  </si>
  <si>
    <t>Xl2.56322.1.S1_at</t>
  </si>
  <si>
    <t>Xl.19301</t>
  </si>
  <si>
    <t>Xl2.56992.1.S1_at</t>
  </si>
  <si>
    <t>NFIB</t>
  </si>
  <si>
    <t>nuclear factor I/B</t>
  </si>
  <si>
    <t>NFIB nuclear factor I/B</t>
  </si>
  <si>
    <t>Xl2.56264.1.S1_at</t>
  </si>
  <si>
    <t>Xl2.56692.1.S1_at</t>
  </si>
  <si>
    <t>ARSA</t>
  </si>
  <si>
    <t>arylsulfatase A</t>
  </si>
  <si>
    <t>ARSA arylsulfatase A</t>
  </si>
  <si>
    <t>Xl2.56607.1.S1_at</t>
  </si>
  <si>
    <t>Xl.3001</t>
  </si>
  <si>
    <t>Transcribed locus, moderately similar to XP_858120.1 PREDICTED: similar to Dihydropyrimidinase related protein-2 (DRP-2) (Turned on after division, 64 kDa protein) (TOAD-64) (Collapsin response mediator protein 2) (CRMP-2) isoform 6 (Canis familiaris)</t>
  </si>
  <si>
    <t>DPYSL2</t>
  </si>
  <si>
    <t>dihydropyrimidinase-like 2</t>
  </si>
  <si>
    <t>DPYSL2 dihydropyrimidinase-like 2</t>
  </si>
  <si>
    <t>Xl2.20601.1.A1_at</t>
  </si>
  <si>
    <t>KCNA2 potassium voltage-gated channel, shaker-related subfamily, member 2</t>
  </si>
  <si>
    <t>Xl2.10456.1.S1_at</t>
  </si>
  <si>
    <t>Xl2.44918.1.S1_at</t>
  </si>
  <si>
    <t>Lapl03 mRNA, complete sequence</t>
  </si>
  <si>
    <t>Xl2.18087.1.A1_at</t>
  </si>
  <si>
    <t>Xl2.47431.1.S1_at</t>
  </si>
  <si>
    <t>PSTK</t>
  </si>
  <si>
    <t>phosphoseryl-tRNA kinase</t>
  </si>
  <si>
    <t>PSTK phosphoseryl-tRNA kinase</t>
  </si>
  <si>
    <t>Xl2.8908.2.A1_at</t>
  </si>
  <si>
    <t>ALDH1A2</t>
  </si>
  <si>
    <t>RALDH2</t>
  </si>
  <si>
    <t>aldehyde dehydrogenase 1 family, member A2</t>
  </si>
  <si>
    <t>ALDH1A2 aldehyde dehydrogenase 1 family, member A2</t>
  </si>
  <si>
    <t>Xl2.11302.1.S1_at</t>
  </si>
  <si>
    <t>Xl2.21094.1.S1_at</t>
  </si>
  <si>
    <t>Transcribed locus, moderately similar to XP_419761.1 PREDICTED: similar to hypothetical protein FLJ30899 (Gallus gallus)</t>
  </si>
  <si>
    <t>C6orf170</t>
  </si>
  <si>
    <t>chromosome 6 open reading frame 170</t>
  </si>
  <si>
    <t>C6orf170 chromosome 6 open reading frame 170</t>
  </si>
  <si>
    <t>Xl2.12636.1.A1_at</t>
  </si>
  <si>
    <t>Xl.72263</t>
  </si>
  <si>
    <t>Xl2.9271.1.S1_x_at</t>
  </si>
  <si>
    <t>HES5</t>
  </si>
  <si>
    <t>hairy and enhancer of split 5</t>
  </si>
  <si>
    <t>HES5 hairy and enhancer of split 5</t>
  </si>
  <si>
    <t>Xl2.57119.1.A1_at</t>
  </si>
  <si>
    <t>egfr</t>
  </si>
  <si>
    <t>Epidermal growth factor receptor</t>
  </si>
  <si>
    <t>EGFR</t>
  </si>
  <si>
    <t>epidermal growth factor receptor</t>
  </si>
  <si>
    <t>EGFR epidermal growth factor receptor</t>
  </si>
  <si>
    <t>Xl2.23374.2.A1_at</t>
  </si>
  <si>
    <t>Xl2.47677.1.S1_at</t>
  </si>
  <si>
    <t>LRAT</t>
  </si>
  <si>
    <t>lecithin retinol acyltransferase (phosphatidylcholine--retinol O-acyltransferase)</t>
  </si>
  <si>
    <t>LRAT lecithin retinol acyltransferase (phosphatidylcholine--retinol O-acyltransferase)</t>
  </si>
  <si>
    <t>Xl2.18073.1.A1_x_at</t>
  </si>
  <si>
    <t>Xl2.52287.1.S1_at</t>
  </si>
  <si>
    <t>Xl.14764</t>
  </si>
  <si>
    <t>Transcribed locus, strongly similar to XP_216563.3 PREDICTED: similar to eukaryotic translation initiation factor 4 gamma, 3 (Rattus norvegicus)</t>
  </si>
  <si>
    <t>EIF4G3</t>
  </si>
  <si>
    <t>eukaryotic translation initiation factor 4 gamma, 3</t>
  </si>
  <si>
    <t>EIF4G3 eukaryotic translation initiation factor 4 gamma, 3</t>
  </si>
  <si>
    <t>GO:0006446</t>
  </si>
  <si>
    <t>GO:0006417 : regulation of translation</t>
  </si>
  <si>
    <t>GO:0006446 : regulation of translational initiation</t>
  </si>
  <si>
    <t>Xl2.24408.1.A1_at</t>
  </si>
  <si>
    <t>HIAT1</t>
  </si>
  <si>
    <t>hippocampus abundant transcript 1</t>
  </si>
  <si>
    <t>HIAT1 hippocampus abundant transcript 1</t>
  </si>
  <si>
    <t>Xl2.29033.1.S1_at</t>
  </si>
  <si>
    <t>esr9</t>
  </si>
  <si>
    <t>Enhancer of split related 9</t>
  </si>
  <si>
    <t>Xl2.7017.1.S1_at</t>
  </si>
  <si>
    <t>Xl2.21488.1.A1_at</t>
  </si>
  <si>
    <t>Transcribed locus, weakly similar to NP_659071.1 calcium binding atopy-related autoantigen 1 (Mus musculus)</t>
  </si>
  <si>
    <t>Xl2.4125.2.S1_at</t>
  </si>
  <si>
    <t>Xl.52563</t>
  </si>
  <si>
    <t>Transcribed locus, moderately similar to NP_056392.1 retinoic acid induced 14 (Homo sapiens)</t>
  </si>
  <si>
    <t>RAI14</t>
  </si>
  <si>
    <t>retinoic acid induced 14</t>
  </si>
  <si>
    <t>RAI14 retinoic acid induced 14</t>
  </si>
  <si>
    <t>Xl2.16352.1.S1_x_at</t>
  </si>
  <si>
    <t>Xl2.17993.3.A1_at</t>
  </si>
  <si>
    <t>Transcribed locus, moderately similar to NP_080462.1 hypothetical protein LOC67480 (Mus musculus)</t>
  </si>
  <si>
    <t>CWC25</t>
  </si>
  <si>
    <t>CWC25 spliceosome-associated protein homolog</t>
  </si>
  <si>
    <t>CWC25 CWC25 spliceosome-associated protein homolog</t>
  </si>
  <si>
    <t>Xl2.44867.1.S1_at</t>
  </si>
  <si>
    <t>KPTN</t>
  </si>
  <si>
    <t>kaptin (actin binding protein)</t>
  </si>
  <si>
    <t>KPTN kaptin (actin binding protein)</t>
  </si>
  <si>
    <t>GO:0006928</t>
  </si>
  <si>
    <t>GO:0006928 : cellular component movement</t>
  </si>
  <si>
    <t>Xl2.17759.1.S1_at</t>
  </si>
  <si>
    <t>CDNA clone IMAGE:7981437</t>
  </si>
  <si>
    <t>Xl2.25042.1.S1_at</t>
  </si>
  <si>
    <t>Xl.58905</t>
  </si>
  <si>
    <t>CDNA clone IMAGE:6877306</t>
  </si>
  <si>
    <t>C17orf67</t>
  </si>
  <si>
    <t>chromosome 17 open reading frame 67</t>
  </si>
  <si>
    <t>C17orf67 chromosome 17 open reading frame 67</t>
  </si>
  <si>
    <t>Xl2.2491.1.A1_at</t>
  </si>
  <si>
    <t>Xl2.34166.1.A1_at</t>
  </si>
  <si>
    <t>Xl.73742</t>
  </si>
  <si>
    <t>Transcribed locus, weakly similar to XP_468806.1 cytosolic pyruvate orthophosphate dikinase (Oryza sativa (japonica cultivar-group))</t>
  </si>
  <si>
    <t>Xl2.14254.1.A1_at</t>
  </si>
  <si>
    <t>Xl2.10998.1.A1_at</t>
  </si>
  <si>
    <t>Xl2.55031.2.S1_at</t>
  </si>
  <si>
    <t>Xl2.52188.1.S1_at</t>
  </si>
  <si>
    <t>Xl2.57082.2.S1_at</t>
  </si>
  <si>
    <t>Xl2.53808.1.A1_a_at</t>
  </si>
  <si>
    <t>Transcribed locus, moderately similar to NP_065621.1 early growth response 4 (Mus musculus)</t>
  </si>
  <si>
    <t>Xl2.1329.1.A1_at</t>
  </si>
  <si>
    <t>Xl2.4965.1.S1_at</t>
  </si>
  <si>
    <t>Xl.53505</t>
  </si>
  <si>
    <t>xirg</t>
  </si>
  <si>
    <t>Xl2.8456.1.S1_at</t>
  </si>
  <si>
    <t>Xl.58006</t>
  </si>
  <si>
    <t>CDNA clone IMAGE:4965499</t>
  </si>
  <si>
    <t>ANKRD13B</t>
  </si>
  <si>
    <t>ankyrin repeat domain 13B</t>
  </si>
  <si>
    <t>ANKRD13B ankyrin repeat domain 13B</t>
  </si>
  <si>
    <t>Xl2.14120.2.A1_a_at</t>
  </si>
  <si>
    <t>Xl.72113</t>
  </si>
  <si>
    <t>Xl2.13962.1.A1_at</t>
  </si>
  <si>
    <t>Xl.55379</t>
  </si>
  <si>
    <t>Xl2.21533.1.S1_at</t>
  </si>
  <si>
    <t>six3-B</t>
  </si>
  <si>
    <t>Six3 protein</t>
  </si>
  <si>
    <t>Xl2.18043.1.S1_at</t>
  </si>
  <si>
    <t>Xl2.14001.1.A1_at</t>
  </si>
  <si>
    <t>Xl2.750.1.S1_at</t>
  </si>
  <si>
    <t>kvl10-A</t>
  </si>
  <si>
    <t>KCNA2</t>
  </si>
  <si>
    <t>potassium voltage-gated channel, shaker-related subfamily, member 2</t>
  </si>
  <si>
    <t>GO:0031589 : cell-substrate adhesion</t>
  </si>
  <si>
    <t>GO:0007160 : cell-matrix adhesion</t>
  </si>
  <si>
    <t>GO:0001954 : positive regulation of cell-matrix adhesion</t>
  </si>
  <si>
    <t>Xl2.54536.1.S1_at</t>
  </si>
  <si>
    <t>Transcribed locus, moderately similar to XP_526378.1 PREDICTED: similar to KIAA1613 protein (Pan troglodytes)</t>
  </si>
  <si>
    <t>SLC7A14</t>
  </si>
  <si>
    <t>solute carrier family 7 (cationic amino acid transporter, y+ system), member 14</t>
  </si>
  <si>
    <t>SLC7A14 solute carrier family 7 (cationic amino acid transporter, y+ system), member 14</t>
  </si>
  <si>
    <t>Xl2.14089.3.S1_at</t>
  </si>
  <si>
    <t>Xl2.25056.1.S1_at</t>
  </si>
  <si>
    <t>Xl2.26396.1.A1_at</t>
  </si>
  <si>
    <t>Xl.73480</t>
  </si>
  <si>
    <t>Transcribed locus, moderately similar to NP_031444.1 adrenergic receptor, alpha 2c (Mus musculus)</t>
  </si>
  <si>
    <t>Xl2.18203.1.A1_at</t>
  </si>
  <si>
    <t>Transcribed locus, strongly similar to NP_990680.1 c-fyn, fyn proto-oncogene (Gallus gallus)</t>
  </si>
  <si>
    <t>Xl2.50835.1.S1_at</t>
  </si>
  <si>
    <t>Transcribed locus, weakly similar to XP_579178.1 PREDICTED: S100 calcium binding protein A1 (Rattus norvegicus)</t>
  </si>
  <si>
    <t>S100A1</t>
  </si>
  <si>
    <t>S100 calcium binding protein A1</t>
  </si>
  <si>
    <t>S100A1 S100 calcium binding protein A1</t>
  </si>
  <si>
    <t>GO:0023034</t>
  </si>
  <si>
    <t>Xl2.47538.1.S1_at</t>
  </si>
  <si>
    <t>Xl.82231</t>
  </si>
  <si>
    <t>CAMK1D</t>
  </si>
  <si>
    <t>calcium/calmodulin-dependent protein kinase ID</t>
  </si>
  <si>
    <t>CAMK1D calcium/calmodulin-dependent protein kinase ID</t>
  </si>
  <si>
    <t>Xl2.34638.1.A1_at</t>
  </si>
  <si>
    <t>Transcribed locus, weakly similar to XP_417417.1 PREDICTED: similar to collagen type XX alpha 1 precursor (Gallus gallus)</t>
  </si>
  <si>
    <t>Xl2.56498.1.S1_at</t>
  </si>
  <si>
    <t>Xl2.23529.1.S1_at</t>
  </si>
  <si>
    <t>FLT1</t>
  </si>
  <si>
    <t>fms-related tyrosine kinase 1 (vascular endothelial growth factor/vascular permeability factor receptor)</t>
  </si>
  <si>
    <t>FLT1 fms-related tyrosine kinase 1 (vascular endothelial growth factor/vascular permeability factor receptor)</t>
  </si>
  <si>
    <t>Xl2.55203.1.A1_at</t>
  </si>
  <si>
    <t>Xl.13554</t>
  </si>
  <si>
    <t>Xl2.28919.1.S1_at</t>
  </si>
  <si>
    <t>TPM2</t>
  </si>
  <si>
    <t>tropomyosin 2 (beta)</t>
  </si>
  <si>
    <t>TPM2 tropomyosin 2 (beta)</t>
  </si>
  <si>
    <t>Xl2.2142.1.S1_a_at</t>
  </si>
  <si>
    <t>Xl.80765</t>
  </si>
  <si>
    <t>MGC53248</t>
  </si>
  <si>
    <t>Fast troponin I</t>
  </si>
  <si>
    <t>Xl2.46951.3.A1_at</t>
  </si>
  <si>
    <t>Xl2.52449.1.S1_at</t>
  </si>
  <si>
    <t>Xl.60779</t>
  </si>
  <si>
    <t>Xl.72897</t>
  </si>
  <si>
    <t>Xl2.5908.1.S3_at</t>
  </si>
  <si>
    <t>Xl.16656</t>
  </si>
  <si>
    <t>Xpo</t>
  </si>
  <si>
    <t>Xpo protein</t>
  </si>
  <si>
    <t>Xl2.5041.1.S1_at</t>
  </si>
  <si>
    <t>CDNA clone IMAGE:4030938, containing frame-shift errors</t>
  </si>
  <si>
    <t>SLC43A2</t>
  </si>
  <si>
    <t>solute carrier family 43, member 2</t>
  </si>
  <si>
    <t>SLC43A2 solute carrier family 43, member 2</t>
  </si>
  <si>
    <t>Xl2.17650.1.S1_at</t>
  </si>
  <si>
    <t>Transcribed locus, weakly similar to XP_419520.1 PREDICTED: similar to vitrin (Gallus gallus)</t>
  </si>
  <si>
    <t>Xl2.8401.1.S1_at</t>
  </si>
  <si>
    <t>Xl.4342</t>
  </si>
  <si>
    <t>STX18</t>
  </si>
  <si>
    <t>syntaxin 18</t>
  </si>
  <si>
    <t>STX18 syntaxin 18</t>
  </si>
  <si>
    <t>Xl2.12983.1.A1_at</t>
  </si>
  <si>
    <t>Xl.72407</t>
  </si>
  <si>
    <t>Transcribed locus, moderately similar to XP_418072.1 PREDICTED: similar to KIAA1636 protein (Gallus gallus)</t>
  </si>
  <si>
    <t>Xl2.53455.1.S1_at</t>
  </si>
  <si>
    <t>Xl.9275</t>
  </si>
  <si>
    <t>Transcribed locus, weakly similar to XP_426536.1 PREDICTED: similar to KIAA1754 protein (Gallus gallus)</t>
  </si>
  <si>
    <t>ITPRIP</t>
  </si>
  <si>
    <t>inositol 1,4,5-triphosphate receptor interacting protein</t>
  </si>
  <si>
    <t>ITPRIP inositol 1,4,5-triphosphate receptor interacting protein</t>
  </si>
  <si>
    <t>Xl2.16474.2.S1_at</t>
  </si>
  <si>
    <t>Transcribed locus, weakly similar to XP_575042.1 PREDICTED: solute carrier family 39 (metal ion transporter), member 8 (predicted) (Rattus norvegicus)</t>
  </si>
  <si>
    <t>Xl2.720.1.S1_at</t>
  </si>
  <si>
    <t>trhr2-A</t>
  </si>
  <si>
    <t>TRHR</t>
  </si>
  <si>
    <t>thyrotropin-releasing hormone receptor</t>
  </si>
  <si>
    <t>TRHR thyrotropin-releasing hormone receptor</t>
  </si>
  <si>
    <t>Xl2.57018.1.S1_s_at</t>
  </si>
  <si>
    <t>Xl2.7208.2.A1_at</t>
  </si>
  <si>
    <t>Xl2.21645.1.A1_at</t>
  </si>
  <si>
    <t>nrl16-A</t>
  </si>
  <si>
    <t>Nrl-16 Pou-homeobox protein</t>
  </si>
  <si>
    <t>POU2F3</t>
  </si>
  <si>
    <t>POU class 2 homeobox 3</t>
  </si>
  <si>
    <t>POU2F3 POU class 2 homeobox 3</t>
  </si>
  <si>
    <t>Xl2.49097.1.S1_at</t>
  </si>
  <si>
    <t>Xl.76507</t>
  </si>
  <si>
    <t>GABARAPL1</t>
  </si>
  <si>
    <t>GABA(A) receptor-associated protein like 1</t>
  </si>
  <si>
    <t>GABARAPL1 GABA(A) receptor-associated protein like 1</t>
  </si>
  <si>
    <t>Xl2.17835.1.A1_at</t>
  </si>
  <si>
    <t>Transcribed locus, moderately similar to XP_228858.3 PREDICTED: similar to KIAA1280 protein (Rattus norvegicus)</t>
  </si>
  <si>
    <t>Xl2.50038.1.S1_at</t>
  </si>
  <si>
    <t>PLEKHA2</t>
  </si>
  <si>
    <t>pleckstrin homology domain containing, family A (phosphoinositide binding specific) member 2</t>
  </si>
  <si>
    <t>PLEKHA2 pleckstrin homology domain containing, family A (phosphoinositide binding specific) member 2</t>
  </si>
  <si>
    <t>GO:0001954</t>
  </si>
  <si>
    <t>Transcribed locus, moderately similar to NP_002464.1 myosin, heavy polypeptide 9, non-muscle (Homo sapiens)</t>
  </si>
  <si>
    <t>MYH11</t>
  </si>
  <si>
    <t>myosin, heavy chain 11, smooth muscle</t>
  </si>
  <si>
    <t>MYH11 myosin, heavy chain 11, smooth muscle</t>
  </si>
  <si>
    <t>Xl2.49880.1.S1_at</t>
  </si>
  <si>
    <t>Xl2.1225.1.S1_at</t>
  </si>
  <si>
    <t>LOC398340</t>
  </si>
  <si>
    <t>Xl2.52302.1.S1_at</t>
  </si>
  <si>
    <t>Xl.10912</t>
  </si>
  <si>
    <t>Xl2.51270.1.S1_at</t>
  </si>
  <si>
    <t>Xl.81418</t>
  </si>
  <si>
    <t>Xl2.30425.2.A1_at</t>
  </si>
  <si>
    <t>GOLGA7</t>
  </si>
  <si>
    <t>golgin A7</t>
  </si>
  <si>
    <t>GOLGA7 golgin A7</t>
  </si>
  <si>
    <t>Xl2.56585.1.A1_at</t>
  </si>
  <si>
    <t>Xl.13200</t>
  </si>
  <si>
    <t>Xl2.1873.1.S1_x_at</t>
  </si>
  <si>
    <t>N-cadherin (clone 1)</t>
  </si>
  <si>
    <t>CDH2</t>
  </si>
  <si>
    <t>cadherin 2, type 1, N-cadherin (neuronal)</t>
  </si>
  <si>
    <t>CDH2 cadherin 2, type 1, N-cadherin (neuronal)</t>
  </si>
  <si>
    <t>Xl2.28922.1.S1_at</t>
  </si>
  <si>
    <t>SAG</t>
  </si>
  <si>
    <t>S-antigen; retina and pineal gland (arrestin)</t>
  </si>
  <si>
    <t>SAG S-antigen; retina and pineal gland (arrestin)</t>
  </si>
  <si>
    <t>GO:0007166</t>
  </si>
  <si>
    <t>Xl2.26860.2.S1_x_at</t>
  </si>
  <si>
    <t>Transcribed locus, strongly similar to NP_085048.1 Nedd4 family interacting protein 1 (Homo sapiens)</t>
  </si>
  <si>
    <t>NDFIP1</t>
  </si>
  <si>
    <t>Nedd4 family interacting protein 1</t>
  </si>
  <si>
    <t>NDFIP1 Nedd4 family interacting protein 1</t>
  </si>
  <si>
    <t>Xl2.10079.1.A1_at</t>
  </si>
  <si>
    <t>Xl2.47553.1.S1_at</t>
  </si>
  <si>
    <t>ADIPOQ</t>
  </si>
  <si>
    <t>adiponectin, C1Q and collagen domain containing</t>
  </si>
  <si>
    <t>ADIPOQ adiponectin, C1Q and collagen domain containing</t>
  </si>
  <si>
    <t>Xl2.11385.1.A1_at</t>
  </si>
  <si>
    <t>Xl2.5574.1.A1_at</t>
  </si>
  <si>
    <t>Transcribed locus, moderately similar to XP_422305.1 PREDICTED: similar to endothelial differentiation, sphingolipid G-protein-coupled receptor, 1; sphingosine 1-phosphate receptor EDG1; G protein-coupled sphingolipid receptor; edg-1 (Gallus gallus)</t>
  </si>
  <si>
    <t>Xl2.34081.2.A1_at</t>
  </si>
  <si>
    <t>Xl.70834</t>
  </si>
  <si>
    <t>Xl2.15814.1.S1_at</t>
  </si>
  <si>
    <t>Xl2.14812.1.S1_at</t>
  </si>
  <si>
    <t>Xl2.53235.2.A1_s_at</t>
  </si>
  <si>
    <t>Transcribed locus, moderately similar to XP_518174.1 PREDICTED: similar to KIAA0731 protein (Pan troglodytes)</t>
  </si>
  <si>
    <t>LARP1</t>
  </si>
  <si>
    <t>La ribonucleoprotein domain family, member 1</t>
  </si>
  <si>
    <t>LARP1 La ribonucleoprotein domain family, member 1</t>
  </si>
  <si>
    <t>Xl2.48022.1.A1_at</t>
  </si>
  <si>
    <t>Transcribed locus, moderately similar to XP_421362.1 PREDICTED: similar to EML1 protein (Gallus gallus)</t>
  </si>
  <si>
    <t>Xl2.55846.1.S1_at</t>
  </si>
  <si>
    <t>Xl.74334</t>
  </si>
  <si>
    <t>Transcribed locus, strongly similar to XP_416772.1 PREDICTED: similar to 60S ribosomal protein L8 (Gallus gallus)</t>
  </si>
  <si>
    <t>RPL8</t>
  </si>
  <si>
    <t>ribosomal protein L8</t>
  </si>
  <si>
    <t>RPL8 ribosomal protein L8</t>
  </si>
  <si>
    <t>GO:0006414</t>
  </si>
  <si>
    <t>GO:0006414 : translational elongation</t>
  </si>
  <si>
    <t>Xl2.53283.2.A1_at</t>
  </si>
  <si>
    <t>Transcribed locus, moderately similar to XP_510607.1 PREDICTED: chromodomain helicase DNA binding protein 2 (Pan troglodytes)</t>
  </si>
  <si>
    <t>Xl2.870.1.A1_s_at</t>
  </si>
  <si>
    <t>oct79-a</t>
  </si>
  <si>
    <t>POU-domain protein</t>
  </si>
  <si>
    <t>POU5F1</t>
  </si>
  <si>
    <t>POU class 5 homeobox 1</t>
  </si>
  <si>
    <t>POU5F1 POU class 5 homeobox 1</t>
  </si>
  <si>
    <t>Xl2.40713.1.A1_at</t>
  </si>
  <si>
    <t>Xl.48257</t>
  </si>
  <si>
    <t>Xl2.2166.1.S1_at</t>
  </si>
  <si>
    <t>Transcribed locus, weakly similar to XP_416468.1 PREDICTED: similar to protofilament ribbon protein (Gallus gallus)</t>
  </si>
  <si>
    <t>Xl2.17832.1.A1_at</t>
  </si>
  <si>
    <t>Xl2.2265.1.A1_at</t>
  </si>
  <si>
    <t>Xl2.54192.1.S1_at</t>
  </si>
  <si>
    <t>Xl2.14843.1.A1_at</t>
  </si>
  <si>
    <t>FAM20A</t>
  </si>
  <si>
    <t>family with sequence similarity 20, member A</t>
  </si>
  <si>
    <t>FAM20A family with sequence similarity 20, member A</t>
  </si>
  <si>
    <t>Xl2.6794.2.S1_at</t>
  </si>
  <si>
    <t>Xl2.25551.2.S1_a_at</t>
  </si>
  <si>
    <t>MGC82243</t>
  </si>
  <si>
    <t>Hypothetical protein MGC82243</t>
  </si>
  <si>
    <t>Xl2.21564.1.S1_at</t>
  </si>
  <si>
    <t>Xl2.9690.1.A1_at</t>
  </si>
  <si>
    <t>Xl2.55147.1.A1_at</t>
  </si>
  <si>
    <t>Xl2.50869.3.S1_at</t>
  </si>
  <si>
    <t>Xl.14388</t>
  </si>
  <si>
    <t>Transcribed locus, weakly similar to NP_060551.1 hypothetical protein LOC55135 (Homo sapiens)</t>
  </si>
  <si>
    <t>Xl2.26173.1.S1_at</t>
  </si>
  <si>
    <t>Xl2.49505.1.S1_at</t>
  </si>
  <si>
    <t>AADACL4</t>
  </si>
  <si>
    <t>arylacetamide deacetylase-like 4</t>
  </si>
  <si>
    <t>AADACL4 arylacetamide deacetylase-like 4</t>
  </si>
  <si>
    <t>Xl2.24694.1.A1_at</t>
  </si>
  <si>
    <t>Transcribed locus, weakly similar to NP_776161.2 laeverin (Homo sapiens)</t>
  </si>
  <si>
    <t>Xl2.21539.1.S1_at</t>
  </si>
  <si>
    <t>rgs9-a</t>
  </si>
  <si>
    <t>Regulator of G-protein signalling 9</t>
  </si>
  <si>
    <t>RGS9</t>
  </si>
  <si>
    <t>regulator of G-protein signaling 9</t>
  </si>
  <si>
    <t>RGS9 regulator of G-protein signaling 9</t>
  </si>
  <si>
    <t>Xl2.3025.1.A1_at</t>
  </si>
  <si>
    <t>Xl2.3780.1.S1_s_at</t>
  </si>
  <si>
    <t>Xl.12901</t>
  </si>
  <si>
    <t>FKBP9</t>
  </si>
  <si>
    <t>FK506 binding protein 9, 63 kDa</t>
  </si>
  <si>
    <t>FKBP9 FK506 binding protein 9, 63 kDa</t>
  </si>
  <si>
    <t>Xl2.47601.1.S1_at</t>
  </si>
  <si>
    <t>Xl2.1554.1.A1_at</t>
  </si>
  <si>
    <t>Xl.18280</t>
  </si>
  <si>
    <t>carbohydrate (N-acetylglucosamine 6-O) sulfotransferase 6</t>
  </si>
  <si>
    <t>CHST6 carbohydrate (N-acetylglucosamine 6-O) sulfotransferase 6</t>
  </si>
  <si>
    <t>Xl2.51393.1.S1_s_at</t>
  </si>
  <si>
    <t>Transcribed locus, weakly similar to XP_233363.3 PREDICTED: similar to doublesex- and mab-3-related transcription factor 5 (Rattus norvegicus)</t>
  </si>
  <si>
    <t>DMRTA2</t>
  </si>
  <si>
    <t>DMRT-like family A2</t>
  </si>
  <si>
    <t>DMRTA2 DMRT-like family A2</t>
  </si>
  <si>
    <t>Xl2.47159.1.S1_at</t>
  </si>
  <si>
    <t>GYS2</t>
  </si>
  <si>
    <t>glycogen synthase 2 (liver)</t>
  </si>
  <si>
    <t>GYS2 glycogen synthase 2 (liver)</t>
  </si>
  <si>
    <t>GO:0005978</t>
  </si>
  <si>
    <t>GO:0016051 : carbohydrate biosynthetic process</t>
  </si>
  <si>
    <t>GO:0034637 : cellular carbohydrate biosynthetic process</t>
  </si>
  <si>
    <t>GO:0033692 : cellular polysaccharide biosynthetic process</t>
  </si>
  <si>
    <t>GO:0009250 : glucan biosynthetic process</t>
  </si>
  <si>
    <t>GO:0005978 : glycogen biosynthetic process</t>
  </si>
  <si>
    <t>Xl2.1097.1.S1_x_at</t>
  </si>
  <si>
    <t>Xl2.18170.1.S1_at</t>
  </si>
  <si>
    <t>Xl.46846</t>
  </si>
  <si>
    <t>Xl2.18396.1.S1_x_at</t>
  </si>
  <si>
    <t>TNNI2</t>
  </si>
  <si>
    <t>troponin I type 2 (skeletal, fast)</t>
  </si>
  <si>
    <t>TNNI2 troponin I type 2 (skeletal, fast)</t>
  </si>
  <si>
    <t>Xl2.791.1.S1_at</t>
  </si>
  <si>
    <t>Xl2.2005.1.A1_x_at</t>
  </si>
  <si>
    <t>Xl2.2357.1.S1_at</t>
  </si>
  <si>
    <t>PECAM</t>
  </si>
  <si>
    <t>Xl2.8737.1.S1_at</t>
  </si>
  <si>
    <t>Xl2.56927.1.S1_at</t>
  </si>
  <si>
    <t>Xl2.34781.1.A1_at</t>
  </si>
  <si>
    <t>Xl.67695</t>
  </si>
  <si>
    <t>LOC399055</t>
  </si>
  <si>
    <t>Type 7 adenylyl cyclase</t>
  </si>
  <si>
    <t>ADCY7</t>
  </si>
  <si>
    <t>adenylate cyclase 7</t>
  </si>
  <si>
    <t>ADCY7 adenylate cyclase 7</t>
  </si>
  <si>
    <t>GO:0007189</t>
  </si>
  <si>
    <t>GO:0019932 : second-messenger-mediated signaling</t>
  </si>
  <si>
    <t>GO:0019935 : cyclic-nucleotide-mediated signaling</t>
  </si>
  <si>
    <t>GO:0019933 : cAMP-mediated signaling</t>
  </si>
  <si>
    <t>GO:0007189 : activation of adenylate cyclase activity by G-protein signaling pathway</t>
  </si>
  <si>
    <t>Xl2.17181.1.A1_at</t>
  </si>
  <si>
    <t>Xl.71962</t>
  </si>
  <si>
    <t>Xl2.53180.2.A1_at</t>
  </si>
  <si>
    <t>Transcribed locus, weakly similar to NP_079224.1 chromosome 10 open reading frame 97 (Homo sapiens)</t>
  </si>
  <si>
    <t>Xl2.31982.1.S1_at</t>
  </si>
  <si>
    <t>Xl2.23712.1.S1_at</t>
  </si>
  <si>
    <t>CNFN</t>
  </si>
  <si>
    <t>cornifelin</t>
  </si>
  <si>
    <t>CNFN cornifelin</t>
  </si>
  <si>
    <t>Xl2.21917.1.S1_at</t>
  </si>
  <si>
    <t>MAP1LC3A</t>
  </si>
  <si>
    <t>microtubule-associated protein 1 light chain 3 alpha</t>
  </si>
  <si>
    <t>MAP1LC3A microtubule-associated protein 1 light chain 3 alpha</t>
  </si>
  <si>
    <t>GO:0006914</t>
  </si>
  <si>
    <t>GO:0006914 : autophagy</t>
  </si>
  <si>
    <t>Xl2.32237.1.A1_at</t>
  </si>
  <si>
    <t>MYF5</t>
  </si>
  <si>
    <t>myogenic factor 5</t>
  </si>
  <si>
    <t>MYF5 myogenic factor 5</t>
  </si>
  <si>
    <t>Xl2.47483.1.S1_at</t>
  </si>
  <si>
    <t>UCP4</t>
  </si>
  <si>
    <t>SLC25A27</t>
  </si>
  <si>
    <t>solute carrier family 25, member 27</t>
  </si>
  <si>
    <t>SLC25A27 solute carrier family 25, member 27</t>
  </si>
  <si>
    <t>Xl2.54732.1.S1_at</t>
  </si>
  <si>
    <t>Xl.16359</t>
  </si>
  <si>
    <t>Transcribed locus, weakly similar to NP_659122.1 Np95-like ring finger protein (Mus musculus)</t>
  </si>
  <si>
    <t>UHRF2</t>
  </si>
  <si>
    <t>ubiquitin-like with PHD and ring finger domains 2</t>
  </si>
  <si>
    <t>UHRF2 ubiquitin-like with PHD and ring finger domains 2</t>
  </si>
  <si>
    <t>Xl2.12132.1.A1_at</t>
  </si>
  <si>
    <t>Transcribed locus, moderately similar to XP_419780.1 PREDICTED: similar to Laminin alpha-4 chain precursor (Gallus gallus)</t>
  </si>
  <si>
    <t>LAMA4</t>
  </si>
  <si>
    <t>laminin, alpha 4</t>
  </si>
  <si>
    <t>LAMA4 laminin, alpha 4</t>
  </si>
  <si>
    <t>GO:0045995</t>
  </si>
  <si>
    <t>GO:0009790 : embryonic development</t>
  </si>
  <si>
    <t>GO:0045995 : regulation of embryonic development</t>
  </si>
  <si>
    <t>Xl2.21487.1.S1_at</t>
  </si>
  <si>
    <t>Xl2.11287.1.A1_at</t>
  </si>
  <si>
    <t>Xl2.53935.1.S1_x_at</t>
  </si>
  <si>
    <t>Xl2.26091.1.S1_a_at</t>
  </si>
  <si>
    <t>Xl.78702</t>
  </si>
  <si>
    <t>Transcribed locus, weakly similar to XP_425617.1 PREDICTED: similar to ORF2 (Gallus gallus)</t>
  </si>
  <si>
    <t>ANKS1A</t>
  </si>
  <si>
    <t>ankyrin repeat and sterile alpha motif domain containing 1A</t>
  </si>
  <si>
    <t>ANKS1A ankyrin repeat and sterile alpha motif domain containing 1A</t>
  </si>
  <si>
    <t>Xl2.19999.1.A1_at</t>
  </si>
  <si>
    <t>LOC398342</t>
  </si>
  <si>
    <t>Ig H-chain (V-D-J-C)</t>
  </si>
  <si>
    <t>Xl2.56857.1.S1_at</t>
  </si>
  <si>
    <t>Xl2.25858.1.S1_at</t>
  </si>
  <si>
    <t>Xl2.749.2.S1_at</t>
  </si>
  <si>
    <t>LOC398211</t>
  </si>
  <si>
    <t>KCNA4</t>
  </si>
  <si>
    <t>potassium voltage-gated channel, shaker-related subfamily, member 4</t>
  </si>
  <si>
    <t>KCNA4 potassium voltage-gated channel, shaker-related subfamily, member 4</t>
  </si>
  <si>
    <t>Xl2.51418.1.S1_at</t>
  </si>
  <si>
    <t>Xl.77226</t>
  </si>
  <si>
    <t>Xl2.4518.1.A1_at</t>
  </si>
  <si>
    <t>Xl2.52995.1.S1_at</t>
  </si>
  <si>
    <t>Xl.8966</t>
  </si>
  <si>
    <t>Xl2.14841.1.A1_at</t>
  </si>
  <si>
    <t>Transcribed locus, weakly similar to NP_079746.1 hypothetical protein LOC66289 (Mus musculus)</t>
  </si>
  <si>
    <t>Xl2.16457.1.S1_at</t>
  </si>
  <si>
    <t>MGC81322</t>
  </si>
  <si>
    <t>Hypothetical protein MGC81322</t>
  </si>
  <si>
    <t>JUNB</t>
  </si>
  <si>
    <t>jun B proto-oncogene</t>
  </si>
  <si>
    <t>JUNB jun B proto-oncogene</t>
  </si>
  <si>
    <t>Xl2.53087.1.S1_at</t>
  </si>
  <si>
    <t>Xl2.12659.1.S1_at</t>
  </si>
  <si>
    <t>Xl.72276</t>
  </si>
  <si>
    <t>Xl2.24613.1.S1_at</t>
  </si>
  <si>
    <t>Xl.74015</t>
  </si>
  <si>
    <t>Xl2.51498.1.S1_at</t>
  </si>
  <si>
    <t>Xl2.47611.1.S1_at</t>
  </si>
  <si>
    <t>CHST6</t>
  </si>
  <si>
    <t>Xl.70182</t>
  </si>
  <si>
    <t>Xl2.17750.1.S1_at</t>
  </si>
  <si>
    <t>Xl.55606</t>
  </si>
  <si>
    <t>Xl2.30164.2.S1_at</t>
  </si>
  <si>
    <t>Xl.15274</t>
  </si>
  <si>
    <t>Transcribed locus, moderately similar to NP_954976.1 Rho GTPase activating protein 27 (Homo sapiens)</t>
  </si>
  <si>
    <t>ARHGAP27</t>
  </si>
  <si>
    <t>Rho GTPase activating protein 27</t>
  </si>
  <si>
    <t>ARHGAP27 Rho GTPase activating protein 27</t>
  </si>
  <si>
    <t>Xl2.24576.1.A1_at</t>
  </si>
  <si>
    <t>Xl2.13696.1.S1_at</t>
  </si>
  <si>
    <t>Xl2.53100.1.S1_at</t>
  </si>
  <si>
    <t>Xl2.13511.1.A1_at</t>
  </si>
  <si>
    <t>Xl2.55416.1.A1_x_at</t>
  </si>
  <si>
    <t>Transcribed locus, weakly similar to XP_515734.1 PREDICTED: similar to actin, gamma 2; Actin, gamma 2, smooth muscle, enteric; gamma-enteric smooth muscle actin; Actin gamma 2 smooth muscle enteric (Pan troglodytes)</t>
  </si>
  <si>
    <t>LOC646821</t>
  </si>
  <si>
    <t>similar to beta-actin</t>
  </si>
  <si>
    <t>LOC646821 similar to beta-actin</t>
  </si>
  <si>
    <t>Xl2.1099.1.S1_at</t>
  </si>
  <si>
    <t>PTPRZ1</t>
  </si>
  <si>
    <t>protein tyrosine phosphatase, receptor-type, Z polypeptide 1</t>
  </si>
  <si>
    <t>PTPRZ1 protein tyrosine phosphatase, receptor-type, Z polypeptide 1</t>
  </si>
  <si>
    <t>Xl2.15718.1.A1_at</t>
  </si>
  <si>
    <t>Xl.54908</t>
  </si>
  <si>
    <t>Transcribed locus, moderately similar to NP_003876.1 cyclin-dependent kinase 5, regulatory subunit 1 (Homo sapiens)</t>
  </si>
  <si>
    <t>Xl2.56298.1.S1_at</t>
  </si>
  <si>
    <t>Xl2.627.1.S1_at</t>
  </si>
  <si>
    <t>SIX3</t>
  </si>
  <si>
    <t>SIX homeobox 3</t>
  </si>
  <si>
    <t>SIX3 SIX homeobox 3</t>
  </si>
  <si>
    <t>GO:0045944</t>
  </si>
  <si>
    <t>GO:0032774 : RNA biosynthetic process</t>
  </si>
  <si>
    <t>GO:0045944 : positive regulation of transcription from RNA polymerase II promoter</t>
  </si>
  <si>
    <t>Xl2.47318.1.S1_at</t>
  </si>
  <si>
    <t>Xl2.974.1.S1_at</t>
  </si>
  <si>
    <t>f2r-a</t>
  </si>
  <si>
    <t>F2R</t>
  </si>
  <si>
    <t>coagulation factor II (thrombin) receptor</t>
  </si>
  <si>
    <t>F2R coagulation factor II (thrombin) receptor</t>
  </si>
  <si>
    <t>Xl2.50876.1.S1_at</t>
  </si>
  <si>
    <t>Xl.61997</t>
  </si>
  <si>
    <t>Transcribed locus, moderately similar to NP_694540.2 nuclear transcription factor, X-box binding-like 1 (Homo sapiens)</t>
  </si>
  <si>
    <t>NFXL1</t>
  </si>
  <si>
    <t>nuclear transcription factor, X-box binding-like 1</t>
  </si>
  <si>
    <t>NFXL1 nuclear transcription factor, X-box binding-like 1</t>
  </si>
  <si>
    <t>Xl2.17719.1.A1_at</t>
  </si>
  <si>
    <t>Xl2.55653.1.S1_at</t>
  </si>
  <si>
    <t>Xl2.48304.2.A1_at</t>
  </si>
  <si>
    <t>Transcribed locus, weakly similar to XP_425603.1 PREDICTED: similar to ORF2 (Gallus gallus)</t>
  </si>
  <si>
    <t>Xl2.34079.1.A1_at</t>
  </si>
  <si>
    <t>Xl.67658</t>
  </si>
  <si>
    <t>Xmyf5 mRNA, complete sequence</t>
  </si>
  <si>
    <t>mannan-binding lectin serine peptidase 2</t>
  </si>
  <si>
    <t>MASP2 mannan-binding lectin serine peptidase 2</t>
  </si>
  <si>
    <t>Xl2.53041.2.S1_at</t>
  </si>
  <si>
    <t>Xl2.52680.1.S1_at</t>
  </si>
  <si>
    <t>Xl.70639</t>
  </si>
  <si>
    <t>Transcribed locus, weakly similar to XP_426713.1 PREDICTED: similar to KIAA1363 protein (Gallus gallus)</t>
  </si>
  <si>
    <t>Xl2.52188.2.A1_at</t>
  </si>
  <si>
    <t>Xl.75446</t>
  </si>
  <si>
    <t>Xl2.51632.1.S1_at</t>
  </si>
  <si>
    <t>Xl.83646</t>
  </si>
  <si>
    <t>Transcribed locus, moderately similar to NP_990120.1 SOUL protein (Gallus gallus)</t>
  </si>
  <si>
    <t>Xl2.55648.2.S1_at</t>
  </si>
  <si>
    <t>Transcribed locus, moderately similar to NP_937893.1 leucine rich repeat containing 4B (Mus musculus)</t>
  </si>
  <si>
    <t>Xl2.33981.1.A1_at</t>
  </si>
  <si>
    <t>Xl.71191</t>
  </si>
  <si>
    <t>Transcribed locus, weakly similar to XP_511597.1 PREDICTED: similar to KIAA1636 protein (Pan troglodytes)</t>
  </si>
  <si>
    <t>Xl2.13436.2.S1_a_at</t>
  </si>
  <si>
    <t>Transcribed locus, weakly similar to NP_997389.1 sterile alpha motif domain containing 12 (Homo sapiens)</t>
  </si>
  <si>
    <t>Xl2.12855.1.A1_at</t>
  </si>
  <si>
    <t>Xl2.16167.1.A1_at</t>
  </si>
  <si>
    <t>Xl2.17943.1.S1_at</t>
  </si>
  <si>
    <t>SBK1</t>
  </si>
  <si>
    <t>SH3-binding domain kinase 1</t>
  </si>
  <si>
    <t>SBK1 SH3-binding domain kinase 1</t>
  </si>
  <si>
    <t>Xl2.23608.1.S1_at</t>
  </si>
  <si>
    <t>Xl2.55986.1.S1_x_at</t>
  </si>
  <si>
    <t>Xl.24285</t>
  </si>
  <si>
    <t>Xl2.1979.1.A1_at</t>
  </si>
  <si>
    <t>Xl2.22043.1.S1_at</t>
  </si>
  <si>
    <t>Xl.70218</t>
  </si>
  <si>
    <t>Transcribed locus, strongly similar to NP_001367.2 dynein, cytoplasmic, heavy polypeptide 1 (Homo sapiens)</t>
  </si>
  <si>
    <t>DYNC1H1</t>
  </si>
  <si>
    <t>dynein, cytoplasmic 1, heavy chain 1</t>
  </si>
  <si>
    <t>DYNC1H1 dynein, cytoplasmic 1, heavy chain 1</t>
  </si>
  <si>
    <t>Xl2.24690.1.A1_at</t>
  </si>
  <si>
    <t>Transcribed locus, weakly similar to NP_727652.1 CG32644-PB (Drosophila melanogaster)</t>
  </si>
  <si>
    <t>Xl2.1177.1.A1_at</t>
  </si>
  <si>
    <t>Xl2.19879.1.A1_at</t>
  </si>
  <si>
    <t>Xl2.52200.1.S1_at</t>
  </si>
  <si>
    <t>Xl.72683</t>
  </si>
  <si>
    <t>Xl2.34211.1.A1_at</t>
  </si>
  <si>
    <t>Transcribed locus, moderately similar to XP_524774.1 PREDICTED: hypothetical protein XP_524774 (Pan troglodytes)</t>
  </si>
  <si>
    <t>Xl2.13262.1.A1_at</t>
  </si>
  <si>
    <t>Xl.72981</t>
  </si>
  <si>
    <t>Transcribed locus, weakly similar to XP_415571.1 PREDICTED: similar to Ficolin 2 precursor (Collagenfibrinogen domain-containing protein 2) (Ficolin-B) (Ficolin B) (Serum lectin p35) (EBP-37) (Hucolin) (L-Ficolin) (Gallus gallus)</t>
  </si>
  <si>
    <t>Xl2.17644.1.A1_at</t>
  </si>
  <si>
    <t>Xl2.52835.2.A1_at</t>
  </si>
  <si>
    <t>Clone IM28E3-111 upregulated during intestinal metamorphosis</t>
  </si>
  <si>
    <t>Xl2.53469.1.S1_at</t>
  </si>
  <si>
    <t>Xl.19951</t>
  </si>
  <si>
    <t>Transcribed locus, weakly similar to XP_574379.1 PREDICTED: similar to Myb protein P42POP (Rattus norvegicus)</t>
  </si>
  <si>
    <t>mypop</t>
  </si>
  <si>
    <t>Myb-related transcription factor, partner of profilin</t>
  </si>
  <si>
    <t>MYPOP</t>
  </si>
  <si>
    <t>MYPOP Myb-related transcription factor, partner of profilin</t>
  </si>
  <si>
    <t>Xl2.54971.1.A1_x_at</t>
  </si>
  <si>
    <t>Xl.55235</t>
  </si>
  <si>
    <t>Transcribed locus, weakly similar to XP_414795.1 PREDICTED: similar to importin alpha 1a (Gallus gallus)</t>
  </si>
  <si>
    <t>kpna7</t>
  </si>
  <si>
    <t>karyopherin alpha 7 (importin alpha 8)</t>
  </si>
  <si>
    <t>KPNA2</t>
  </si>
  <si>
    <t>karyopherin alpha 2 (RAG cohort 1, importin alpha 1)</t>
  </si>
  <si>
    <t>KPNA2 karyopherin alpha 2 (RAG cohort 1, importin alpha 1)</t>
  </si>
  <si>
    <t>GO:0006259</t>
  </si>
  <si>
    <t>GO:0006259 : DNA metabolic process</t>
  </si>
  <si>
    <t>Xl2.51011.1.S1_a_at</t>
  </si>
  <si>
    <t>Xl.75662</t>
  </si>
  <si>
    <t>Xl2.4119.1.S1_at</t>
  </si>
  <si>
    <t>Xl.70946</t>
  </si>
  <si>
    <t>Xl2.15894.2.S1_a_at</t>
  </si>
  <si>
    <t>Xl.49560</t>
  </si>
  <si>
    <t>Transcribed locus, moderately similar to XP_220174.3 PREDICTED: similar to periplakin (Rattus norvegicus)</t>
  </si>
  <si>
    <t>PPL</t>
  </si>
  <si>
    <t>periplakin</t>
  </si>
  <si>
    <t>PPL periplakin</t>
  </si>
  <si>
    <t>GO:0031424</t>
  </si>
  <si>
    <t>GO:0009913 : epidermal cell differentiation</t>
  </si>
  <si>
    <t>GO:0030216 : keratinocyte differentiation</t>
  </si>
  <si>
    <t>GO:0031424 : keratinization</t>
  </si>
  <si>
    <t>Xl2.12351.1.A1_at</t>
  </si>
  <si>
    <t>Xl2.1154.1.S1_at</t>
  </si>
  <si>
    <t>Xl.12210</t>
  </si>
  <si>
    <t>Xl2.53522.1.S1_at</t>
  </si>
  <si>
    <t>Xl.73181</t>
  </si>
  <si>
    <t>Transcribed locus, moderately similar to NP_071711.1 secreted modular calcium-binding protein 1 (Mus musculus)</t>
  </si>
  <si>
    <t>smoc1</t>
  </si>
  <si>
    <t>SPARC related modular calcium binding 1</t>
  </si>
  <si>
    <t>SMOC1</t>
  </si>
  <si>
    <t>SMOC1 SPARC related modular calcium binding 1</t>
  </si>
  <si>
    <t>Xl2.54740.1.S1_at</t>
  </si>
  <si>
    <t>Xl.24161</t>
  </si>
  <si>
    <t>Transcribed locus, weakly similar to XP_419776.1 PREDICTED: similar to RIKEN cDNA A630077B13 gene; RIKEN cDNA 2810048G17 (Gallus gallus)</t>
  </si>
  <si>
    <t>FAM26F</t>
  </si>
  <si>
    <t>family with sequence similarity 26, member F</t>
  </si>
  <si>
    <t>FAM26F family with sequence similarity 26, member F</t>
  </si>
  <si>
    <t>Xl2.47763.1.A1_at</t>
  </si>
  <si>
    <t>Xl.82009</t>
  </si>
  <si>
    <t>Xl2.192.1.S2_at</t>
  </si>
  <si>
    <t>rds38</t>
  </si>
  <si>
    <t>Xl2.17820.1.A1_at</t>
  </si>
  <si>
    <t>Xl2.14141.1.A1_at</t>
  </si>
  <si>
    <t>Xl.73055</t>
  </si>
  <si>
    <t>Xl2.918.1.S1_at</t>
  </si>
  <si>
    <t>masp2-A</t>
  </si>
  <si>
    <t>MASP2</t>
  </si>
  <si>
    <t>COL21A1 collagen, type XXI, alpha 1</t>
  </si>
  <si>
    <t>Xl2.56123.2.S1_at</t>
  </si>
  <si>
    <t>ccr7</t>
  </si>
  <si>
    <t>chemokine (C-C motif) receptor 7</t>
  </si>
  <si>
    <t>CCR7</t>
  </si>
  <si>
    <t>CCR7 chemokine (C-C motif) receptor 7</t>
  </si>
  <si>
    <t>Xl2.48588.1.S1_at</t>
  </si>
  <si>
    <t>Transcribed locus, weakly similar to XP_536575.1 PREDICTED: similar to CG5792-PA, isoform A (Canis familiaris)</t>
  </si>
  <si>
    <t>Xl2.56646.1.S1_at</t>
  </si>
  <si>
    <t>Xl.57600</t>
  </si>
  <si>
    <t>Xl2.1157.1.S1_at</t>
  </si>
  <si>
    <t>LOC397883</t>
  </si>
  <si>
    <t>nr2f5</t>
  </si>
  <si>
    <t>nuclear receptor subfamily 2, group F, member 5</t>
  </si>
  <si>
    <t>NR2F2</t>
  </si>
  <si>
    <t>nuclear receptor subfamily 2, group F, member 2</t>
  </si>
  <si>
    <t>NR2F2 nuclear receptor subfamily 2, group F, member 2</t>
  </si>
  <si>
    <t>Xl2.55462.1.S1_at</t>
  </si>
  <si>
    <t>smarcb1</t>
  </si>
  <si>
    <t>SWI/SNF related, matrix associated, actin dependent regulator of chromatin, subfamily b, member 1</t>
  </si>
  <si>
    <t>SMARCB1</t>
  </si>
  <si>
    <t>SMARCB1 SWI/SNF related, matrix associated, actin dependent regulator of chromatin, subfamily b, member 1</t>
  </si>
  <si>
    <t>Xl2.21810.1.S1_at</t>
  </si>
  <si>
    <t>stmn3</t>
  </si>
  <si>
    <t>stathmin-like 3</t>
  </si>
  <si>
    <t>STMN3</t>
  </si>
  <si>
    <t>STMN3 stathmin-like 3</t>
  </si>
  <si>
    <t>Xl2.12067.1.S1_at</t>
  </si>
  <si>
    <t>Xl2.29434.1.S1_s_at</t>
  </si>
  <si>
    <t>Clone 5RACEH-111 transcription elongation factor S-II (TFIIS) precursor RNA, isoform TFIIS.h</t>
  </si>
  <si>
    <t>tcea3-a</t>
  </si>
  <si>
    <t>TCEA3</t>
  </si>
  <si>
    <t>TCEA3 transcription elongation factor A (SII), 3</t>
  </si>
  <si>
    <t>Xl2.194.1.S1_at</t>
  </si>
  <si>
    <t>Xl2.21465.1.A1_at</t>
  </si>
  <si>
    <t>dccb-A</t>
  </si>
  <si>
    <t>Deleted in colorectal cancer tumor suppressor</t>
  </si>
  <si>
    <t>dcc</t>
  </si>
  <si>
    <t>deleted in colorectal carcinoma</t>
  </si>
  <si>
    <t>DCC</t>
  </si>
  <si>
    <t>DCC deleted in colorectal carcinoma</t>
  </si>
  <si>
    <t>Xl2.12110.1.A1_at</t>
  </si>
  <si>
    <t>Xl2.56543.1.S1_at</t>
  </si>
  <si>
    <t>Xl2.41236.1.S1_at</t>
  </si>
  <si>
    <t>Xl2.56871.1.S1_at</t>
  </si>
  <si>
    <t>Xl2.56222.1.S1_at</t>
  </si>
  <si>
    <t>Xl.74980</t>
  </si>
  <si>
    <t>LOC100036940</t>
  </si>
  <si>
    <t>hypothetical protein LOC100036940</t>
  </si>
  <si>
    <t>Xl2.24673.1.A1_at</t>
  </si>
  <si>
    <t>Xl2.18906.1.A1_at</t>
  </si>
  <si>
    <t>Xl2.46892.1.S1_at</t>
  </si>
  <si>
    <t>Xl2.54522.1.S1_at</t>
  </si>
  <si>
    <t>Xl2.10648.1.S1_at</t>
  </si>
  <si>
    <t>Xl.3259</t>
  </si>
  <si>
    <t>Xl2.16147.1.A1_at</t>
  </si>
  <si>
    <t>Xl2.1321.2.S1_a_at</t>
  </si>
  <si>
    <t>Xl2.56616.1.A1_at</t>
  </si>
  <si>
    <t>Xl.60813</t>
  </si>
  <si>
    <t>Xl2.47477.1.S1_at</t>
  </si>
  <si>
    <t>slc26a6</t>
  </si>
  <si>
    <t>solute carrier family 26, member 6</t>
  </si>
  <si>
    <t>SLC26A6</t>
  </si>
  <si>
    <t>SLC26A6 solute carrier family 26, member 6</t>
  </si>
  <si>
    <t>Xl2.53842.1.S1_at</t>
  </si>
  <si>
    <t>Xl.79756</t>
  </si>
  <si>
    <t>Xl2.23584.2.A1_a_at</t>
  </si>
  <si>
    <t>im28-a</t>
  </si>
  <si>
    <t>Xl2.56153.1.S1_at</t>
  </si>
  <si>
    <t>Xl2.50895.1.S1_at</t>
  </si>
  <si>
    <t>Xl.71498</t>
  </si>
  <si>
    <t>Transcribed locus, weakly similar to XP_575125.1 PREDICTED: similar to cis-Golgi matrix protein GM130 (Rattus norvegicus)</t>
  </si>
  <si>
    <t>WDR38</t>
  </si>
  <si>
    <t>WD repeat domain 38</t>
  </si>
  <si>
    <t>WDR38 WD repeat domain 38</t>
  </si>
  <si>
    <t>Xl2.25387.1.A1_at</t>
  </si>
  <si>
    <t>Xl2.12688.1.A1_at</t>
  </si>
  <si>
    <t>Xl2.23582.1.A1_s_at</t>
  </si>
  <si>
    <t>Clone ps8 nonfunctional T-cell receptor gamma, partial sequence</t>
  </si>
  <si>
    <t>Xl2.762.1.S1_at</t>
  </si>
  <si>
    <t>tp63</t>
  </si>
  <si>
    <t>tumor protein p63</t>
  </si>
  <si>
    <t>TP63</t>
  </si>
  <si>
    <t>TP63 tumor protein p63</t>
  </si>
  <si>
    <t>Xl2.26525.1.S1_at</t>
  </si>
  <si>
    <t>MGC64575</t>
  </si>
  <si>
    <t>hypothetical protein MGC64575</t>
  </si>
  <si>
    <t>PNLIP</t>
  </si>
  <si>
    <t>pancreatic lipase</t>
  </si>
  <si>
    <t>PNLIP pancreatic lipase</t>
  </si>
  <si>
    <t>Xl2.12611.1.A1_at</t>
  </si>
  <si>
    <t>Xl2.266.2.A1_at</t>
  </si>
  <si>
    <t>hoxa11</t>
  </si>
  <si>
    <t>Homeobox protein Hox A11</t>
  </si>
  <si>
    <t>hoxd11</t>
  </si>
  <si>
    <t>homeobox D11</t>
  </si>
  <si>
    <t>HOXA11</t>
  </si>
  <si>
    <t>homeobox A11</t>
  </si>
  <si>
    <t>HOXA11 homeobox A11</t>
  </si>
  <si>
    <t>Xl2.4241.2.S1_at</t>
  </si>
  <si>
    <t>Alpha-2-macroglobulin</t>
  </si>
  <si>
    <t>pzp</t>
  </si>
  <si>
    <t>pregnancy-zone protein</t>
  </si>
  <si>
    <t>A2M</t>
  </si>
  <si>
    <t>alpha-2-macroglobulin</t>
  </si>
  <si>
    <t>A2M alpha-2-macroglobulin</t>
  </si>
  <si>
    <t>GO:0001869</t>
  </si>
  <si>
    <t>GO:0006959 : humoral immune response</t>
  </si>
  <si>
    <t>GO:0006956 : complement activation</t>
  </si>
  <si>
    <t>GO:0001867 : complement activation, lectin pathway</t>
  </si>
  <si>
    <t>GO:0001869 : negative regulation of complement activation, lectin pathway</t>
  </si>
  <si>
    <t>Xl2.50051.1.S1_at</t>
  </si>
  <si>
    <t>Xl.67822</t>
  </si>
  <si>
    <t>tc2n</t>
  </si>
  <si>
    <t>tandem C2 domains, nuclear</t>
  </si>
  <si>
    <t>TC2N</t>
  </si>
  <si>
    <t>TC2N tandem C2 domains, nuclear</t>
  </si>
  <si>
    <t>Xl2.17188.1.S1_at</t>
  </si>
  <si>
    <t>ncf2</t>
  </si>
  <si>
    <t>neutrophil cytosolic factor 2</t>
  </si>
  <si>
    <t>NCF2</t>
  </si>
  <si>
    <t>NCF2 neutrophil cytosolic factor 2</t>
  </si>
  <si>
    <t>GO:0006968</t>
  </si>
  <si>
    <t>GO:0006950 : response to stress</t>
  </si>
  <si>
    <t>GO:0006952 : defense response</t>
  </si>
  <si>
    <t>GO:0006968 : cellular defense response</t>
  </si>
  <si>
    <t>Xl2.51700.1.S1_at</t>
  </si>
  <si>
    <t>Transcribed locus, strongly similar to NP_996757.1 ryanodine receptor type 3 (Gallus gallus)</t>
  </si>
  <si>
    <t>RYR3</t>
  </si>
  <si>
    <t>ryanodine receptor 3</t>
  </si>
  <si>
    <t>RYR3 ryanodine receptor 3</t>
  </si>
  <si>
    <t>Xl2.56515.1.S1_at</t>
  </si>
  <si>
    <t>Xl2.30487.1.S1_at</t>
  </si>
  <si>
    <t>Xl.70103</t>
  </si>
  <si>
    <t>CDNA clone IMAGE:3400795</t>
  </si>
  <si>
    <t>Xl2.49005.1.S1_at</t>
  </si>
  <si>
    <t>hbe1</t>
  </si>
  <si>
    <t>Xl2.48873.1.S1_at</t>
  </si>
  <si>
    <t>col21a1</t>
  </si>
  <si>
    <t>collagen, type XXI, alpha 1</t>
  </si>
  <si>
    <t>COL21A1</t>
  </si>
  <si>
    <t>HSD11B2 hydroxysteroid (11-beta) dehydrogenase 2</t>
  </si>
  <si>
    <t>Xl2.55390.1.A1_at</t>
  </si>
  <si>
    <t>Transcribed locus, weakly similar to XP_414540.1 PREDICTED: similar to Vesicular integral-membrane protein VIP36 precursor (Lectin, mannose-binding 2) (Gallus gallus)</t>
  </si>
  <si>
    <t>Xl2.21529.1.A1_at</t>
  </si>
  <si>
    <t>Xl2.32832.1.A1_at</t>
  </si>
  <si>
    <t>Xl.74348</t>
  </si>
  <si>
    <t>Xl2.638.1.S1_at</t>
  </si>
  <si>
    <t>vdr-A</t>
  </si>
  <si>
    <t>vdr</t>
  </si>
  <si>
    <t>vitamin D (1,25- dihydroxyvitamin D3) receptor</t>
  </si>
  <si>
    <t>VDR</t>
  </si>
  <si>
    <t>VDR vitamin D (1,25- dihydroxyvitamin D3) receptor</t>
  </si>
  <si>
    <t>Xl2.56268.1.S1_at</t>
  </si>
  <si>
    <t>Transcribed locus, moderately similar to NP_064378.4 GTPase activating RANGAP domain-like 1 isoform 2 (Mus musculus)</t>
  </si>
  <si>
    <t>RALGAPA1</t>
  </si>
  <si>
    <t>Ral GTPase activating protein, alpha subunit 1 (catalytic)</t>
  </si>
  <si>
    <t>RALGAPA1 Ral GTPase activating protein, alpha subunit 1 (catalytic)</t>
  </si>
  <si>
    <t>GO:0051056</t>
  </si>
  <si>
    <t>GO:0051056 : regulation of small GTPase mediated signal transduction</t>
  </si>
  <si>
    <t>Xl2.2365.1.A1_at</t>
  </si>
  <si>
    <t>Transcribed locus, weakly similar to XP_575898.1 PREDICTED: hypothetical protein XP_575898 (Rattus norvegicus)</t>
  </si>
  <si>
    <t>LOC100129924</t>
  </si>
  <si>
    <t>similar to hCG2036949</t>
  </si>
  <si>
    <t>LOC100129924 similar to hCG2036949</t>
  </si>
  <si>
    <t>Xl2.332.1.S1_at</t>
  </si>
  <si>
    <t>Xl2.50023.1.S1_a_at</t>
  </si>
  <si>
    <t>Xl2.57061.1.S1_at</t>
  </si>
  <si>
    <t>PARP15</t>
  </si>
  <si>
    <t>poly (ADP-ribose) polymerase family, member 15</t>
  </si>
  <si>
    <t>PARP15 poly (ADP-ribose) polymerase family, member 15</t>
  </si>
  <si>
    <t>Xl2.56376.1.S1_at</t>
  </si>
  <si>
    <t>Xl.73877</t>
  </si>
  <si>
    <t>Transcribed locus, moderately similar to XP_417427.1 PREDICTED: similar to Uridine kinase-like 1 (Gallus gallus)</t>
  </si>
  <si>
    <t>uckl1</t>
  </si>
  <si>
    <t>uridine-cytidine kinase 1-like 1</t>
  </si>
  <si>
    <t>UCKL1</t>
  </si>
  <si>
    <t>UCKL1 uridine-cytidine kinase 1-like 1</t>
  </si>
  <si>
    <t>Xl2.53894.1.S1_at</t>
  </si>
  <si>
    <t>Xl.73188</t>
  </si>
  <si>
    <t>Transcribed locus, moderately similar to NP_065881.1 WD repeat and FYVE domain containing 1 (Homo sapiens)</t>
  </si>
  <si>
    <t>WDFY1</t>
  </si>
  <si>
    <t>WD repeat and FYVE domain containing 1</t>
  </si>
  <si>
    <t>WDFY1 WD repeat and FYVE domain containing 1</t>
  </si>
  <si>
    <t>Xl2.22369.1.S1_at</t>
  </si>
  <si>
    <t>Xl2.47650.1.S1_at</t>
  </si>
  <si>
    <t>LOC443669</t>
  </si>
  <si>
    <t>Hypothetical protein LOC443669</t>
  </si>
  <si>
    <t>CXCR3</t>
  </si>
  <si>
    <t>chemokine (C-X-C motif) receptor 3</t>
  </si>
  <si>
    <t>CXCR3 chemokine (C-X-C motif) receptor 3</t>
  </si>
  <si>
    <t>Xl2.43236.1.S1_at</t>
  </si>
  <si>
    <t>CDNA clone IMAGE:7979292, containing frame-shift errors</t>
  </si>
  <si>
    <t>top2a</t>
  </si>
  <si>
    <t>topoisomerase (DNA) II alpha 170kDa</t>
  </si>
  <si>
    <t>TOP2B</t>
  </si>
  <si>
    <t>topoisomerase (DNA) II beta 180kDa</t>
  </si>
  <si>
    <t>TOP2B topoisomerase (DNA) II beta 180kDa</t>
  </si>
  <si>
    <t>GO:0030900</t>
  </si>
  <si>
    <t>GO:0030900 : forebrain development</t>
  </si>
  <si>
    <t>Xl2.21972.1.S1_at</t>
  </si>
  <si>
    <t>Xl.13872</t>
  </si>
  <si>
    <t>slit1</t>
  </si>
  <si>
    <t>slit homolog 1</t>
  </si>
  <si>
    <t>SLIT1</t>
  </si>
  <si>
    <t>SLIT1 slit homolog 1</t>
  </si>
  <si>
    <t>GO:0007420</t>
  </si>
  <si>
    <t>GO:0007420 : brain development</t>
  </si>
  <si>
    <t>Xl2.48955.1.S1_at</t>
  </si>
  <si>
    <t>fam184a</t>
  </si>
  <si>
    <t>family with sequence similarity 184, member A</t>
  </si>
  <si>
    <t>FAM184A</t>
  </si>
  <si>
    <t>FAM184A family with sequence similarity 184, member A</t>
  </si>
  <si>
    <t>Xl2.9680.1.A1_at</t>
  </si>
  <si>
    <t>Transcribed locus, weakly similar to XP_420774.1 PREDICTED: similar to ADP-ribosyl cyclase 1 (Cyclic ADP-ribose hydrolase 1) (cADPr hydrolase 1) (CD38 homolog) (CD38H) (Gallus gallus)</t>
  </si>
  <si>
    <t>Xl2.54393.1.S1_at</t>
  </si>
  <si>
    <t>Xl.18341</t>
  </si>
  <si>
    <t>Xl2.56656.1.S1_at</t>
  </si>
  <si>
    <t>Xl2.53935.1.A1_at</t>
  </si>
  <si>
    <t>Cnpr02 mRNA, complete sequence</t>
  </si>
  <si>
    <t>Xl2.57085.1.S1_at</t>
  </si>
  <si>
    <t>Xl.82590</t>
  </si>
  <si>
    <t>krt15</t>
  </si>
  <si>
    <t>keratin 15</t>
  </si>
  <si>
    <t>KRT15</t>
  </si>
  <si>
    <t>KRT15 keratin 15</t>
  </si>
  <si>
    <t>Xl2.19844.1.A1_at</t>
  </si>
  <si>
    <t>Xl2.53854.1.S1_at</t>
  </si>
  <si>
    <t>sult1c3</t>
  </si>
  <si>
    <t>sulfotransferase family, cytosolic, 1C, member 3</t>
  </si>
  <si>
    <t>SULT1C2</t>
  </si>
  <si>
    <t>sulfotransferase family, cytosolic, 1C, member 2</t>
  </si>
  <si>
    <t>SULT1C2 sulfotransferase family, cytosolic, 1C, member 2</t>
  </si>
  <si>
    <t>GO:0009308</t>
  </si>
  <si>
    <t>GO:0006807 : nitrogen compound metabolic process</t>
  </si>
  <si>
    <t>GO:0009308 : amine metabolic process</t>
  </si>
  <si>
    <t>Xl2.13638.1.A1_at</t>
  </si>
  <si>
    <t>Xl.72287</t>
  </si>
  <si>
    <t>Transcribed locus, strongly similar to NP_005250.1 growth differentiation factor 8 (Homo sapiens)</t>
  </si>
  <si>
    <t>GDF11</t>
  </si>
  <si>
    <t>growth differentiation factor 11</t>
  </si>
  <si>
    <t>GDF11 growth differentiation factor 11</t>
  </si>
  <si>
    <t>GO:0001501</t>
  </si>
  <si>
    <t>GO:0001501 : skeletal system development</t>
  </si>
  <si>
    <t>Xl2.20002.1.S1_at</t>
  </si>
  <si>
    <t>adam33</t>
  </si>
  <si>
    <t>ADAM metallopeptidase domain 33</t>
  </si>
  <si>
    <t>ADAM19</t>
  </si>
  <si>
    <t>ADAM metallopeptidase domain 19</t>
  </si>
  <si>
    <t>ADAM19 ADAM metallopeptidase domain 19</t>
  </si>
  <si>
    <t>Xl2.47557.1.S1_at</t>
  </si>
  <si>
    <t>hsd11b2</t>
  </si>
  <si>
    <t>hydroxysteroid (11-beta) dehydrogenase 2</t>
  </si>
  <si>
    <t>HSD11B2</t>
  </si>
  <si>
    <t>Xl2.56728.1.S1_at</t>
  </si>
  <si>
    <t>Transcribed locus, weakly similar to XP_421640.1 PREDICTED: cytochrome P450 2H1 (Gallus gallus)</t>
  </si>
  <si>
    <t>cyp2c8.1</t>
  </si>
  <si>
    <t>cytochrome P450, family 2, subfamily C, polypeptide 8, gene 1</t>
  </si>
  <si>
    <t>CYP2A7</t>
  </si>
  <si>
    <t>cytochrome P450, family 2, subfamily A, polypeptide 7</t>
  </si>
  <si>
    <t>CYP2A7 cytochrome P450, family 2, subfamily A, polypeptide 7</t>
  </si>
  <si>
    <t>Xl2.52211.1.S1_at</t>
  </si>
  <si>
    <t>Transcribed locus, strongly similar to XP_526055.1 PREDICTED: calcium binding protein 39 (Pan troglodytes)</t>
  </si>
  <si>
    <t>cab39</t>
  </si>
  <si>
    <t>calcium binding protein 39</t>
  </si>
  <si>
    <t>CAB39</t>
  </si>
  <si>
    <t>CAB39 calcium binding protein 39</t>
  </si>
  <si>
    <t>GO:0046320</t>
  </si>
  <si>
    <t>GO:0042180 : cellular ketone metabolic process</t>
  </si>
  <si>
    <t>GO:0043436 : oxoacid metabolic process</t>
  </si>
  <si>
    <t>GO:0019752 : carboxylic acid metabolic process</t>
  </si>
  <si>
    <t>GO:0032787 : monocarboxylic acid metabolic process</t>
  </si>
  <si>
    <t>GO:0006631 : fatty acid metabolic process</t>
  </si>
  <si>
    <t>GO:0019395 : fatty acid oxidation</t>
  </si>
  <si>
    <t>GO:0046320 : regulation of fatty acid oxidation</t>
  </si>
  <si>
    <t>Xl2.52863.1.A1_at</t>
  </si>
  <si>
    <t>Xl.76376</t>
  </si>
  <si>
    <t>Transcribed locus, moderately similar to XP_509530.1 PREDICTED: hypothetical protein XP_509530 (Pan troglodytes)</t>
  </si>
  <si>
    <t>LOC100037116</t>
  </si>
  <si>
    <t>hypothetical protein LOC100037116</t>
  </si>
  <si>
    <t>NCKAP5L</t>
  </si>
  <si>
    <t>NCK-associated protein 5-like</t>
  </si>
  <si>
    <t>NCKAP5L NCK-associated protein 5-like</t>
  </si>
  <si>
    <t>Xl2.51721.1.S1_at</t>
  </si>
  <si>
    <t>Xl.73128</t>
  </si>
  <si>
    <t>Xl2.14327.1.S1_at</t>
  </si>
  <si>
    <t>Transcribed locus, weakly similar to XP_221810.2 PREDICTED: similar to CD209 antigen (Rattus norvegicus)</t>
  </si>
  <si>
    <t>Xl2.18030.1.A1_at</t>
  </si>
  <si>
    <t>Xl2.49512.1.S1_at</t>
  </si>
  <si>
    <t>mmp8</t>
  </si>
  <si>
    <t>matrix metallopeptidase 8 (neutrophil collagenase)</t>
  </si>
  <si>
    <t>MMP3</t>
  </si>
  <si>
    <t>matrix metallopeptidase 3 (stromelysin 1, progelatinase)</t>
  </si>
  <si>
    <t>MMP3 matrix metallopeptidase 3 (stromelysin 1, progelatinase)</t>
  </si>
  <si>
    <t>Xl2.12763.1.A1_at</t>
  </si>
  <si>
    <t>Xl.72071</t>
  </si>
  <si>
    <t>Xl2.56157.2.A1_at</t>
  </si>
  <si>
    <t>lct.1</t>
  </si>
  <si>
    <t>lactase, gene 1</t>
  </si>
  <si>
    <t>GBA3</t>
  </si>
  <si>
    <t>glucosidase, beta, acid 3 (cytosolic)</t>
  </si>
  <si>
    <t>GBA3 glucosidase, beta, acid 3 (cytosolic)</t>
  </si>
  <si>
    <t>GO:0016139</t>
  </si>
  <si>
    <t>GO:0016137 glycoside metabolic process</t>
  </si>
  <si>
    <t xml:space="preserve">GO:0016139 glycoside catabolic process </t>
  </si>
  <si>
    <t>Xl2.50983.1.S1_at</t>
  </si>
  <si>
    <t>Transcribed locus, weakly similar to XP_415532.1 PREDICTED: similar to hypothetical protein FLJ20245 (Gallus gallus)</t>
  </si>
  <si>
    <t>c9orf167</t>
  </si>
  <si>
    <t>chromosome 9 open reading frame 167</t>
  </si>
  <si>
    <t>C9orf167</t>
  </si>
  <si>
    <t>C9orf167 chromosome 9 open reading frame 167</t>
  </si>
  <si>
    <t>GO:0051085</t>
  </si>
  <si>
    <t>GO:0051085 : chaperone mediated protein folding requiring cofactor</t>
  </si>
  <si>
    <t>Xl2.56290.1.S1_at</t>
  </si>
  <si>
    <t>Transcribed locus, moderately similar to XP_418429.1 PREDICTED: similar to Zinc finger protein 406 (Gallus gallus)</t>
  </si>
  <si>
    <t>ZFAT</t>
  </si>
  <si>
    <t>zinc finger and AT hook domain containing</t>
  </si>
  <si>
    <t>ZFAT zinc finger and AT hook domain containing</t>
  </si>
  <si>
    <t>Xl2.18674.1.A1_at</t>
  </si>
  <si>
    <t>Xl2.17184.1.A1_at</t>
  </si>
  <si>
    <t>Xl2.245.1.S1_at</t>
  </si>
  <si>
    <t>nadc2-a</t>
  </si>
  <si>
    <t>slc13a2</t>
  </si>
  <si>
    <t>solute carrier family 13 (sodium-dependent dicarboxylate transporter), member 2</t>
  </si>
  <si>
    <t>SLC13A2</t>
  </si>
  <si>
    <t>SLC13A2 solute carrier family 13 (sodium-dependent dicarboxylate transporter), member 2</t>
  </si>
  <si>
    <t>Xl2.24607.1.S1_at</t>
  </si>
  <si>
    <t>Xl2.57087.1.A1_at</t>
  </si>
  <si>
    <t>Xl2.17908.1.A1_at</t>
  </si>
  <si>
    <t>Xl2.17283.1.A1_at</t>
  </si>
  <si>
    <t>Transcribed locus, weakly similar to XP_514006.1 PREDICTED: hypothetical protein XP_514006 (Pan troglodytes)</t>
  </si>
  <si>
    <t>Xl2.18357.1.S1_at</t>
  </si>
  <si>
    <t>Xl2.21537.1.A1_at</t>
  </si>
  <si>
    <t>ptprt-a</t>
  </si>
  <si>
    <t>Receptor protein tyrosine phosphatase rho precursor</t>
  </si>
  <si>
    <t>PTPRT</t>
  </si>
  <si>
    <t>protein tyrosine phosphatase, receptor type, T</t>
  </si>
  <si>
    <t>PTPRT protein tyrosine phosphatase, receptor type, T</t>
  </si>
  <si>
    <t>Xl2.510.1.S1_at</t>
  </si>
  <si>
    <t>nkx3-1-b</t>
  </si>
  <si>
    <t>NK3 homeobox 1</t>
  </si>
  <si>
    <t>NKX3-1</t>
  </si>
  <si>
    <t>NKX3-1 NK3 homeobox 1</t>
  </si>
  <si>
    <t>Xl2.21232.1.S1_at</t>
  </si>
  <si>
    <t>Xl2.47356.1.S1_at</t>
  </si>
  <si>
    <t>Xl2.54742.1.S1_at</t>
  </si>
  <si>
    <t>Xl.26184</t>
  </si>
  <si>
    <t>Transcribed locus, weakly similar to XP_521408.1 PREDICTED: similar to protein RAKc (Pan troglodytes)</t>
  </si>
  <si>
    <t>akr1d1</t>
  </si>
  <si>
    <t>aldo-keto reductase family 1, member D1 (delta 4-3-ketosteroid-5-beta-reductase)</t>
  </si>
  <si>
    <t>Xl2.51006.1.S1_at</t>
  </si>
  <si>
    <t>Xl.65125</t>
  </si>
  <si>
    <t>Transcribed locus, weakly similar to XP_421100.1 PREDICTED: similar to synaptotagmin XIII (Gallus gallus)</t>
  </si>
  <si>
    <t>SYT13</t>
  </si>
  <si>
    <t>synaptotagmin XIII</t>
  </si>
  <si>
    <t>SYT13 synaptotagmin XIII</t>
  </si>
  <si>
    <t>GO:0016192</t>
  </si>
  <si>
    <t>Xl2.56531.2.A1_at</t>
  </si>
  <si>
    <t>Xl2.31994.1.A1_at</t>
  </si>
  <si>
    <t>RERE arginine-glutamic acid dipeptide (RE) repeats</t>
  </si>
  <si>
    <t>Xl2.52864.3.S1_x_at</t>
  </si>
  <si>
    <t>Transcribed locus, weakly similar to XP_527907.1 PREDICTED: similar to KIAA1718 protein (Pan troglodytes)</t>
  </si>
  <si>
    <t>JHDM1D</t>
  </si>
  <si>
    <t>jumonji C domain containing histone demethylase 1 homolog D</t>
  </si>
  <si>
    <t>JHDM1D jumonji C domain containing histone demethylase 1 homolog D</t>
  </si>
  <si>
    <t>Xl2.15634.1.A1_at</t>
  </si>
  <si>
    <t>Transcribed locus, moderately similar to NP_990037.1 Bcl-2-related ovarian killer protein (Gallus gallus)</t>
  </si>
  <si>
    <t>Xl2.40117.1.S1_at</t>
  </si>
  <si>
    <t>Xl.2699</t>
  </si>
  <si>
    <t>Xl2.21560.1.S1_at</t>
  </si>
  <si>
    <t>six2-A</t>
  </si>
  <si>
    <t>Homeobox protein SIX2</t>
  </si>
  <si>
    <t>MGC130961</t>
  </si>
  <si>
    <t>hypothetical protein MGC130961</t>
  </si>
  <si>
    <t>Xl2.16511.2.S1_at</t>
  </si>
  <si>
    <t>Transcribed locus, moderately similar to XP_420105.1 PREDICTED: similar to CDNA sequence BC018371 (Gallus gallus)</t>
  </si>
  <si>
    <t>Xl2.56822.1.S1_at</t>
  </si>
  <si>
    <t>l14-A</t>
  </si>
  <si>
    <t>lactose-binding lectin</t>
  </si>
  <si>
    <t>LGALS1</t>
  </si>
  <si>
    <t>lectin, galactoside-binding, soluble, 1</t>
  </si>
  <si>
    <t>LGALS1 lectin, galactoside-binding, soluble, 1</t>
  </si>
  <si>
    <t>Xl2.56555.1.S1_at</t>
  </si>
  <si>
    <t>Xl.74489</t>
  </si>
  <si>
    <t>Transcribed locus, weakly similar to XP_512729.1 PREDICTED: hypothetical protein XP_512729 (Pan troglodytes)</t>
  </si>
  <si>
    <t>Xl2.53741.2.A1_at</t>
  </si>
  <si>
    <t>Xl.63891</t>
  </si>
  <si>
    <t>Transcribed locus, strongly similar to XP_415596.1 PREDICTED: similar to COX10 homolog, cytochrome c oxidase assembly protein, heme A: farnesyltransferase (Gallus gallus)</t>
  </si>
  <si>
    <t>HS3ST3B1</t>
  </si>
  <si>
    <t>heparan sulfate (glucosamine) 3-O-sulfotransferase 3B1</t>
  </si>
  <si>
    <t>HS3ST3B1 heparan sulfate (glucosamine) 3-O-sulfotransferase 3B1</t>
  </si>
  <si>
    <t>GO:0015012</t>
  </si>
  <si>
    <t>GO:0009101 : glycoprotein biosynthetic process</t>
  </si>
  <si>
    <t>GO:0030166 : proteoglycan biosynthetic process</t>
  </si>
  <si>
    <t>GO:0015012 : heparan sulfate proteoglycan biosynthetic process</t>
  </si>
  <si>
    <t>Xl2.34492.1.S1_at</t>
  </si>
  <si>
    <t>hsd11b1l-a</t>
  </si>
  <si>
    <t>hydroxysteroid (11-beta) dehydrogenase 1-like</t>
  </si>
  <si>
    <t>HSD11B1</t>
  </si>
  <si>
    <t>hydroxysteroid (11-beta) dehydrogenase 1</t>
  </si>
  <si>
    <t>HSD11B1 hydroxysteroid (11-beta) dehydrogenase 1</t>
  </si>
  <si>
    <t>Xl2.54761.2.S1_at</t>
  </si>
  <si>
    <t>Xl.65602</t>
  </si>
  <si>
    <t>Xl2.15573.3.S1_at</t>
  </si>
  <si>
    <t>Xl2.9843.1.A1_at</t>
  </si>
  <si>
    <t>Type I activation TM-receptor XFL2</t>
  </si>
  <si>
    <t>Xl2.17655.1.S1_at</t>
  </si>
  <si>
    <t>Xl.58626</t>
  </si>
  <si>
    <t>CDNA clone IMAGE:6955471</t>
  </si>
  <si>
    <t>C6orf105</t>
  </si>
  <si>
    <t>chromosome 6 open reading frame 105</t>
  </si>
  <si>
    <t>C6orf105 chromosome 6 open reading frame 105</t>
  </si>
  <si>
    <t>Xl2.5503.2.S1_at</t>
  </si>
  <si>
    <t>Xl2.500.1.S1_at</t>
  </si>
  <si>
    <t>xb352</t>
  </si>
  <si>
    <t>Olfactory receptor class II</t>
  </si>
  <si>
    <t>Xl2.285.1.S1_at</t>
  </si>
  <si>
    <t>mmp21</t>
  </si>
  <si>
    <t>matrix metallopeptidase 21</t>
  </si>
  <si>
    <t>MMP21</t>
  </si>
  <si>
    <t>MMP21 matrix metallopeptidase 21</t>
  </si>
  <si>
    <t>Xl2.14859.1.A1_at</t>
  </si>
  <si>
    <t>Xl2.17744.1.A1_at</t>
  </si>
  <si>
    <t>Xl2.843.1.S1_x_at</t>
  </si>
  <si>
    <t>LOC397766</t>
  </si>
  <si>
    <t>Magainin II copy E</t>
  </si>
  <si>
    <t>Xl2.53041.1.S1_at</t>
  </si>
  <si>
    <t>Xl.56742</t>
  </si>
  <si>
    <t>Transcribed locus, weakly similar to XP_426745.1 PREDICTED: similar to hypothetical protein FLJ32214, partial (Gallus gallus)</t>
  </si>
  <si>
    <t>Xl2.54023.1.S1_a_at</t>
  </si>
  <si>
    <t>foxp2</t>
  </si>
  <si>
    <t>forkhead box P2</t>
  </si>
  <si>
    <t>FOXP2</t>
  </si>
  <si>
    <t>FOXP2 forkhead box P2</t>
  </si>
  <si>
    <t>Xl2.2016.1.A1_at</t>
  </si>
  <si>
    <t>Xl2.13267.1.S1_at</t>
  </si>
  <si>
    <t>Xl2.4995.2.S1_at</t>
  </si>
  <si>
    <t>Transcribed locus, moderately similar to XP_420539.1 PREDICTED: similar to Anthrax toxin receptor 2 precursor (Capillary morphogenesis protein-2) (CMG-2) (Gallus gallus)</t>
  </si>
  <si>
    <t>Xl2.56801.1.S1_at</t>
  </si>
  <si>
    <t>Xl2.23608.1.A1_x_at</t>
  </si>
  <si>
    <t>Xl.23607</t>
  </si>
  <si>
    <t>Immunoglobulin light chain variable region</t>
  </si>
  <si>
    <t>LOC652493</t>
  </si>
  <si>
    <t>similar to Ig kappa chain V-I region HK102 precursor</t>
  </si>
  <si>
    <t>LOC652493 similar to Ig kappa chain V-I region HK102 precursor</t>
  </si>
  <si>
    <t>Xl2.48318.1.S1_at</t>
  </si>
  <si>
    <t>Xl.68710</t>
  </si>
  <si>
    <t>CDNA clone IMAGE:6957693</t>
  </si>
  <si>
    <t>rpl34</t>
  </si>
  <si>
    <t>ribosomal protein L34</t>
  </si>
  <si>
    <t>RPL34</t>
  </si>
  <si>
    <t>RPL34 ribosomal protein L34</t>
  </si>
  <si>
    <t>Xl2.20126.1.A1_at</t>
  </si>
  <si>
    <t>Transcribed locus, moderately similar to NP_990199.1 substance P receptor (Gallus gallus)</t>
  </si>
  <si>
    <t>TACR1</t>
  </si>
  <si>
    <t>tachykinin receptor 1</t>
  </si>
  <si>
    <t>TACR1 tachykinin receptor 1</t>
  </si>
  <si>
    <t>GO:0007200</t>
  </si>
  <si>
    <t>Xl2.53082.1.S1_at</t>
  </si>
  <si>
    <t>Xl.70634</t>
  </si>
  <si>
    <t>Transcribed locus, weakly similar to XP_426424.1 PREDICTED: similar to hatching enzyme (Gallus gallus)</t>
  </si>
  <si>
    <t>Xl2.49738.1.S1_at</t>
  </si>
  <si>
    <t>Xl.51796</t>
  </si>
  <si>
    <t>LOC494667</t>
  </si>
  <si>
    <t>hypothetical LOC494667</t>
  </si>
  <si>
    <t>RERE</t>
  </si>
  <si>
    <t>arginine-glutamic acid dipeptide (RE) repeats</t>
  </si>
  <si>
    <t>Xl2.47563.1.S1_at</t>
  </si>
  <si>
    <t>myo1f</t>
  </si>
  <si>
    <t>myosin IF</t>
  </si>
  <si>
    <t>MYO1F</t>
  </si>
  <si>
    <t>MYO1F myosin IF</t>
  </si>
  <si>
    <t>Xl2.51619.1.S1_at</t>
  </si>
  <si>
    <t>MGC115046</t>
  </si>
  <si>
    <t>hypothetical protein MGC115046</t>
  </si>
  <si>
    <t>Xl2.47210.1.A1_x_at</t>
  </si>
  <si>
    <t>Xl2.54185.1.S1_at</t>
  </si>
  <si>
    <t>Xl2.12839.1.A1_at</t>
  </si>
  <si>
    <t>Xl2.55079.1.A1_at</t>
  </si>
  <si>
    <t>Transcribed locus, weakly similar to XP_534969.2 PREDICTED: similar to retinol-binding protein 4, plasma precursor (Canis familiaris)</t>
  </si>
  <si>
    <t>Xl2.18197.1.S1_at</t>
  </si>
  <si>
    <t>Xl.60043</t>
  </si>
  <si>
    <t>hoxb6</t>
  </si>
  <si>
    <t>homeobox B6</t>
  </si>
  <si>
    <t>HOXB6</t>
  </si>
  <si>
    <t>HOXB6 homeobox B6</t>
  </si>
  <si>
    <t>Xl2.20558.1.A1_at</t>
  </si>
  <si>
    <t>Xl2.50718.1.S1_at</t>
  </si>
  <si>
    <t>Transcribed locus, weakly similar to XP_420112.1 PREDICTED: similar to DKFZP564C103 protein (Gallus gallus)</t>
  </si>
  <si>
    <t>Xl2.17808.1.A1_at</t>
  </si>
  <si>
    <t>Xl2.11951.1.S2_at</t>
  </si>
  <si>
    <t>nrn1-A</t>
  </si>
  <si>
    <t>nrn1-a</t>
  </si>
  <si>
    <t>neuritin 1</t>
  </si>
  <si>
    <t>NRN1</t>
  </si>
  <si>
    <t>NRN1 neuritin 1</t>
  </si>
  <si>
    <t>GO:0005886</t>
  </si>
  <si>
    <t>Xl2.17597.1.S1_x_at</t>
  </si>
  <si>
    <t>Xl2.32438.2.S1_at</t>
  </si>
  <si>
    <t>Xl.16260</t>
  </si>
  <si>
    <t>Transcribed locus, moderately similar to XP_232336.3 PREDICTED: similar to nuclear transcriptional repressor Mph1 (Rattus norvegicus)</t>
  </si>
  <si>
    <t>phc1</t>
  </si>
  <si>
    <t>polyhomeotic homolog 1</t>
  </si>
  <si>
    <t>PHC1</t>
  </si>
  <si>
    <t>PHC1 polyhomeotic homolog 1</t>
  </si>
  <si>
    <t>Xl2.15616.1.S1_at</t>
  </si>
  <si>
    <t>tekt2</t>
  </si>
  <si>
    <t>tektin 2 (testicular)</t>
  </si>
  <si>
    <t>TEKT2</t>
  </si>
  <si>
    <t>TEKT2 tektin 2 (testicular)</t>
  </si>
  <si>
    <t>GO:0000226</t>
  </si>
  <si>
    <t>GO:0007017 : microtubule-based process</t>
  </si>
  <si>
    <t>GO:0000226 : microtubule cytoskeleton organization</t>
  </si>
  <si>
    <t>Xl2.13860.1.A1_at</t>
  </si>
  <si>
    <t>Xl.29574</t>
  </si>
  <si>
    <t>Xl2.13016.3.A1_x_at</t>
  </si>
  <si>
    <t>Xl2.13724.1.A1_a_at</t>
  </si>
  <si>
    <t>Xl.72300</t>
  </si>
  <si>
    <t>Xl2.2480.1.S1_at</t>
  </si>
  <si>
    <t>tgm2</t>
  </si>
  <si>
    <t>transglutaminase 2 (C polypeptide, protein-glutamine-gamma-glutamyltransferase)</t>
  </si>
  <si>
    <t>TGM2</t>
  </si>
  <si>
    <t>TGM2 transglutaminase 2 (C polypeptide, protein-glutamine-gamma-glutamyltransferase)</t>
  </si>
  <si>
    <t>GO:0043123</t>
  </si>
  <si>
    <t>Xl2.25162.1.A1_s_at</t>
  </si>
  <si>
    <t>Xl.74109</t>
  </si>
  <si>
    <t>Xl2.52109.1.S1_at</t>
  </si>
  <si>
    <t>Xl.12935</t>
  </si>
  <si>
    <t>Transcribed locus, moderately similar to NP_061184.1 component of oligomeric golgi complex 1 (Homo sapiens)</t>
  </si>
  <si>
    <t>COG1</t>
  </si>
  <si>
    <t>component of oligomeric golgi complex 1</t>
  </si>
  <si>
    <t>COG1 component of oligomeric golgi complex 1</t>
  </si>
  <si>
    <t>GO:0015031</t>
  </si>
  <si>
    <t>GO:0015031 : protein transport</t>
  </si>
  <si>
    <t>Xl2.2277.1.S1_at</t>
  </si>
  <si>
    <t>Xl2.38040.1.A1_at</t>
  </si>
  <si>
    <t>pfkfb4</t>
  </si>
  <si>
    <t>6-phosphofructo-2-kinase/fructose-2,6-biphosphatase 4</t>
  </si>
  <si>
    <t>PFKFB3</t>
  </si>
  <si>
    <t>6-phosphofructo-2-kinase/fructose-2,6-biphosphatase 3</t>
  </si>
  <si>
    <t>PFKFB3 6-phosphofructo-2-kinase/fructose-2,6-biphosphatase 3</t>
  </si>
  <si>
    <t>GO:0006003</t>
  </si>
  <si>
    <t>GO:0006000 : fructose metabolic process</t>
  </si>
  <si>
    <t>GO:0006003 : fructose 2,6-bisphosphate metabolic process</t>
  </si>
  <si>
    <t>Xl2.14814.1.A1_at</t>
  </si>
  <si>
    <t>Xl.72172</t>
  </si>
  <si>
    <t>Xl2.54944.1.S1_at</t>
  </si>
  <si>
    <t>Xl.63741</t>
  </si>
  <si>
    <t>Transcribed locus, moderately similar to XP_514548.1 PREDICTED: similar to Very hypothetical protein (Pan troglodytes)</t>
  </si>
  <si>
    <t>Xl2.34154.1.A1_s_at</t>
  </si>
  <si>
    <t>prss27</t>
  </si>
  <si>
    <t>protease, serine 27</t>
  </si>
  <si>
    <t>PRSS27</t>
  </si>
  <si>
    <t>PRSS27 protease, serine 27</t>
  </si>
  <si>
    <t>Xl2.56538.1.S1_at</t>
  </si>
  <si>
    <t>Xl.56236</t>
  </si>
  <si>
    <t>Xl2.11959.1.S1_at</t>
  </si>
  <si>
    <t>sox18-b</t>
  </si>
  <si>
    <t>SRY (sex determining region Y)-box 18</t>
  </si>
  <si>
    <t>SOX18</t>
  </si>
  <si>
    <t>SOX18 SRY (sex determining region Y)-box 18</t>
  </si>
  <si>
    <t>Xl2.9494.1.A1_at</t>
  </si>
  <si>
    <t>Xl2.4775.2.S1_a_at</t>
  </si>
  <si>
    <t>Xl2.17540.1.S1_at</t>
  </si>
  <si>
    <t>Xl.18036</t>
  </si>
  <si>
    <t>dpp10</t>
  </si>
  <si>
    <t>dipeptidyl-peptidase 10 (non-functional)</t>
  </si>
  <si>
    <t>DPP10</t>
  </si>
  <si>
    <t>DPP10 dipeptidyl-peptidase 10 (non-functional)</t>
  </si>
  <si>
    <t>Xl2.55129.1.A1_at</t>
  </si>
  <si>
    <t>Xl2.47510.1.S1_at</t>
  </si>
  <si>
    <t>rab3b</t>
  </si>
  <si>
    <t>RAB3B, member RAS oncogene family</t>
  </si>
  <si>
    <t>RAB3B</t>
  </si>
  <si>
    <t>RAB3B RAB3B, member RAS oncogene family</t>
  </si>
  <si>
    <t>Xl2.51567.1.S1_at</t>
  </si>
  <si>
    <t>Xl.70860</t>
  </si>
  <si>
    <t>Xl2.17931.1.A1_at</t>
  </si>
  <si>
    <t>Xl2.47512.1.S1_at</t>
  </si>
  <si>
    <t>ctnna2</t>
  </si>
  <si>
    <t>catenin (cadherin-associated protein), alpha 2</t>
  </si>
  <si>
    <t>CTNNA2</t>
  </si>
  <si>
    <t>CTNNA2 catenin (cadherin-associated protein), alpha 2</t>
  </si>
  <si>
    <t>Xl2.9430.1.S1_at</t>
  </si>
  <si>
    <t>Xl2.23949.1.S1_at</t>
  </si>
  <si>
    <t>gc</t>
  </si>
  <si>
    <t>group-specific component (vitamin D binding protein)</t>
  </si>
  <si>
    <t>GC</t>
  </si>
  <si>
    <t>GC group-specific component (vitamin D binding protein)</t>
  </si>
  <si>
    <t>GO:0051180</t>
  </si>
  <si>
    <t>GO:0051180 : vitamin transport</t>
  </si>
  <si>
    <t>Xl2.2499.1.S1_at</t>
  </si>
  <si>
    <t>LOC432231</t>
  </si>
  <si>
    <t>Hypothetical protein LOC432231</t>
  </si>
  <si>
    <t>myh15</t>
  </si>
  <si>
    <t>myosin, heavy chain 15</t>
  </si>
  <si>
    <t>Xl2.13366.1.A1_at</t>
  </si>
  <si>
    <t>Transcribed locus, weakly similar to XP_536257.1 PREDICTED: similar to klotho beta like (Canis familiaris)</t>
  </si>
  <si>
    <t>Xl2.50800.1.A1_at</t>
  </si>
  <si>
    <t>Xl.20140</t>
  </si>
  <si>
    <t>Xl2.5123.1.S1_at</t>
  </si>
  <si>
    <t>GO:0018193 : peptidyl-amino acid modification</t>
  </si>
  <si>
    <t>GO:0018209 : peptidyl-serine modification</t>
  </si>
  <si>
    <t>GO:0019800 : peptide cross-linking via chondroitin 4-sulfate glycosaminoglycan</t>
  </si>
  <si>
    <t>Xl2.12147.1.A1_at</t>
  </si>
  <si>
    <t>Xl.84769</t>
  </si>
  <si>
    <t>Xl2.50858.1.A1_at</t>
  </si>
  <si>
    <t>Xl.72567</t>
  </si>
  <si>
    <t>Xl2.21627.1.A1_at</t>
  </si>
  <si>
    <t>brn3b-A</t>
  </si>
  <si>
    <t>POU-homeodomain protein</t>
  </si>
  <si>
    <t>POU4F3</t>
  </si>
  <si>
    <t>POU class 4 homeobox 3</t>
  </si>
  <si>
    <t>POU4F3 POU class 4 homeobox 3</t>
  </si>
  <si>
    <t>Xl2.17770.1.A1_at</t>
  </si>
  <si>
    <t>Xl2.12057.2.S1_at</t>
  </si>
  <si>
    <t>Transcribed locus, moderately similar to NP_035610.1 sterol regulatory element binding factor 1 (Mus musculus)</t>
  </si>
  <si>
    <t>srebf2</t>
  </si>
  <si>
    <t>sterol regulatory element binding transcription factor 2</t>
  </si>
  <si>
    <t>SREBF1</t>
  </si>
  <si>
    <t>sterol regulatory element binding transcription factor 1</t>
  </si>
  <si>
    <t>SREBF1 sterol regulatory element binding transcription factor 1</t>
  </si>
  <si>
    <t>Xl2.55982.1.S1_s_at</t>
  </si>
  <si>
    <t>CDNA clone IMAGE:5537375</t>
  </si>
  <si>
    <t>ASPG</t>
  </si>
  <si>
    <t>asparaginase homolog</t>
  </si>
  <si>
    <t>ASPG asparaginase homolog</t>
  </si>
  <si>
    <t>GO:0016042</t>
  </si>
  <si>
    <t>GO:0016042 : lipid catabolic process</t>
  </si>
  <si>
    <t>Xl2.12358.2.S1_at</t>
  </si>
  <si>
    <t>Xl.63134</t>
  </si>
  <si>
    <t>Xl2.9150.2.A1_at</t>
  </si>
  <si>
    <t>Xl.70382</t>
  </si>
  <si>
    <t>Transcribed locus, moderately similar to NP_446226.2 ubiquitin specific protease 2 (Rattus norvegicus)</t>
  </si>
  <si>
    <t>USP2</t>
  </si>
  <si>
    <t>ubiquitin specific peptidase 2</t>
  </si>
  <si>
    <t>USP2 ubiquitin specific peptidase 2</t>
  </si>
  <si>
    <t>GO:0006511</t>
  </si>
  <si>
    <t>GO:0044257 : cellular protein catabolic process</t>
  </si>
  <si>
    <t>GO:0051603 : proteolysis involved in cellular protein catabolic process</t>
  </si>
  <si>
    <t>GO:0019941 : modification-dependent protein catabolic process</t>
  </si>
  <si>
    <t>GO:0006511 : ubiquitin-dependent protein catabolic process</t>
  </si>
  <si>
    <t>Xl2.24487.1.S1_at</t>
  </si>
  <si>
    <t>a2ld1</t>
  </si>
  <si>
    <t>AIG2-like domain 1</t>
  </si>
  <si>
    <t>A2LD1</t>
  </si>
  <si>
    <t>A2LD1 AIG2-like domain 1</t>
  </si>
  <si>
    <t>GO:0042219</t>
  </si>
  <si>
    <t>GO:0042219 : cellular amino acid derivative catabolic process</t>
  </si>
  <si>
    <t>Xl2.15600.1.A1_at</t>
  </si>
  <si>
    <t>Xl.72248</t>
  </si>
  <si>
    <t>Xl2.565.1.S1_at</t>
  </si>
  <si>
    <t>syn3</t>
  </si>
  <si>
    <t>synapsin III</t>
  </si>
  <si>
    <t>SYN3</t>
  </si>
  <si>
    <t>SYN3 synapsin III</t>
  </si>
  <si>
    <t>GO:0007269</t>
  </si>
  <si>
    <t>GO:0003001 : generation of a signal involved in cell-cell signaling</t>
  </si>
  <si>
    <t>GO:0023061 : signal release</t>
  </si>
  <si>
    <t>GO:0007269 : neurotransmitter secretion</t>
  </si>
  <si>
    <t>Transcribed locus, moderately similar to XP_426355.1 PREDICTED: similar to alpha-2c adrenergic receptor (Gallus gallus)</t>
  </si>
  <si>
    <t>ADRA2C</t>
  </si>
  <si>
    <t>adrenergic, alpha-2C-, receptor</t>
  </si>
  <si>
    <t>ADRA2C adrenergic, alpha-2C-, receptor</t>
  </si>
  <si>
    <t>Xl2.16145.1.A1_at</t>
  </si>
  <si>
    <t>Xl2.26479.1.S1_at</t>
  </si>
  <si>
    <t>myHC</t>
  </si>
  <si>
    <t>Myosin heavy chain</t>
  </si>
  <si>
    <t>myh1</t>
  </si>
  <si>
    <t>myosin, heavy chain 1, skeletal muscle, adult</t>
  </si>
  <si>
    <t>Xl2.45378.3.A1_at</t>
  </si>
  <si>
    <t>Transcribed locus, moderately similar to NP_149100.1 polyribonucleotide nucleotidyltransferase 1 (Homo sapiens)</t>
  </si>
  <si>
    <t>PNPT1</t>
  </si>
  <si>
    <t>polyribonucleotide nucleotidyltransferase 1</t>
  </si>
  <si>
    <t>PNPT1 polyribonucleotide nucleotidyltransferase 1</t>
  </si>
  <si>
    <t>GO:0006396</t>
  </si>
  <si>
    <t>Xl2.54870.1.S1_at</t>
  </si>
  <si>
    <t>pax3-b</t>
  </si>
  <si>
    <t>paired box 3</t>
  </si>
  <si>
    <t>PAX3</t>
  </si>
  <si>
    <t>PAX3 paired box 3</t>
  </si>
  <si>
    <t>Xl2.15888.1.S1_at</t>
  </si>
  <si>
    <t>LOC496076</t>
  </si>
  <si>
    <t>Hypothetical LOC496076</t>
  </si>
  <si>
    <t>lrrc34</t>
  </si>
  <si>
    <t>leucine rich repeat containing 34</t>
  </si>
  <si>
    <t>LRRC34</t>
  </si>
  <si>
    <t>LRRC34 leucine rich repeat containing 34</t>
  </si>
  <si>
    <t>Xl2.14715.1.A1_at</t>
  </si>
  <si>
    <t>Xl.6592</t>
  </si>
  <si>
    <t>Transcribed locus, moderately similar to XP_415943.1 PREDICTED: similar to Laminin beta-1 chain precursor (Laminin B1 chain) (Gallus gallus)</t>
  </si>
  <si>
    <t>lamb2</t>
  </si>
  <si>
    <t>laminin, beta 2 (laminin S)</t>
  </si>
  <si>
    <t>LAMB1</t>
  </si>
  <si>
    <t>laminin, beta 1</t>
  </si>
  <si>
    <t>LAMB1 laminin, beta 1</t>
  </si>
  <si>
    <t>Xl2.48166.1.S1_at</t>
  </si>
  <si>
    <t>miox</t>
  </si>
  <si>
    <t>myo-inositol oxygenase</t>
  </si>
  <si>
    <t>MIOX</t>
  </si>
  <si>
    <t>MIOX myo-inositol oxygenase</t>
  </si>
  <si>
    <t>Xl2.24489.1.S1_at</t>
  </si>
  <si>
    <t>Xl.58915</t>
  </si>
  <si>
    <t>CDNA clone IMAGE:6878980, containing frame-shift errors</t>
  </si>
  <si>
    <t>LOC100037180</t>
  </si>
  <si>
    <t>hypothetical protein LOC100037180</t>
  </si>
  <si>
    <t>NAALADL1</t>
  </si>
  <si>
    <t>N-acetylated alpha-linked acidic dipeptidase-like 1</t>
  </si>
  <si>
    <t>NAALADL1 N-acetylated alpha-linked acidic dipeptidase-like 1</t>
  </si>
  <si>
    <t>Xl2.19181.2.S1_x_at</t>
  </si>
  <si>
    <t>Xl2.55138.1.A1_at</t>
  </si>
  <si>
    <t>Xl2.53038.2.A1_at</t>
  </si>
  <si>
    <t>Xl.350</t>
  </si>
  <si>
    <t>Transcribed locus, weakly similar to XP_520065.1 PREDICTED: similar to MAM domain containing 2; MAM domain containing 1 (Pan troglodytes)</t>
  </si>
  <si>
    <t>mamdc2</t>
  </si>
  <si>
    <t>MAM domain containing 2</t>
  </si>
  <si>
    <t>MAMDC2</t>
  </si>
  <si>
    <t>MAMDC2 MAM domain containing 2</t>
  </si>
  <si>
    <t>GO:0019800</t>
  </si>
  <si>
    <t>GO:0006464 : protein modification process</t>
  </si>
  <si>
    <t>Similar to titin</t>
  </si>
  <si>
    <t>Xl2.683.1.S1_at</t>
  </si>
  <si>
    <t>six1</t>
  </si>
  <si>
    <t>SIX homeobox 1</t>
  </si>
  <si>
    <t>SIX1</t>
  </si>
  <si>
    <t>SIX1 SIX homeobox 1</t>
  </si>
  <si>
    <t>Xl2.14946.1.A1_at</t>
  </si>
  <si>
    <t>Transcribed locus, weakly similar to XP_526709.1 PREDICTED: similar to Fibrinogen alphaalpha-E chain precursor (Pan troglodytes)</t>
  </si>
  <si>
    <t>fga</t>
  </si>
  <si>
    <t>fibrinogen alpha chain</t>
  </si>
  <si>
    <t>FGA</t>
  </si>
  <si>
    <t>FGA fibrinogen alpha chain</t>
  </si>
  <si>
    <t>Xl2.54344.1.S1_at</t>
  </si>
  <si>
    <t>Xl2.21440.1.A1_at</t>
  </si>
  <si>
    <t>MDC11a</t>
  </si>
  <si>
    <t>Metalloproteasedisintegrin xMDC11.1</t>
  </si>
  <si>
    <t>adam22</t>
  </si>
  <si>
    <t>ADAM metallopeptidase domain 22</t>
  </si>
  <si>
    <t>ADAM11</t>
  </si>
  <si>
    <t>ADAM metallopeptidase domain 11</t>
  </si>
  <si>
    <t>ADAM11 ADAM metallopeptidase domain 11</t>
  </si>
  <si>
    <t>Xl2.23170.1.A1_at</t>
  </si>
  <si>
    <t>Xl2.10478.1.A1_at</t>
  </si>
  <si>
    <t>Xl2.47871.1.A1_at</t>
  </si>
  <si>
    <t>Xl2.9114.1.A1_at</t>
  </si>
  <si>
    <t>Xl2.1055.1.S1_at</t>
  </si>
  <si>
    <t>MGC53335</t>
  </si>
  <si>
    <t>hypothetical protein MGC53335</t>
  </si>
  <si>
    <t>MYL1</t>
  </si>
  <si>
    <t>myosin, light chain 1, alkali; skeletal, fast</t>
  </si>
  <si>
    <t>MYL1 myosin, light chain 1, alkali; skeletal, fast</t>
  </si>
  <si>
    <t>Xl2.56621.1.A1_at</t>
  </si>
  <si>
    <t>Transcribed locus, moderately similar to NP_989683.1 interleukin 16 (Gallus gallus)</t>
  </si>
  <si>
    <t>IL16</t>
  </si>
  <si>
    <t>interleukin 16 (lymphocyte chemoattractant factor)</t>
  </si>
  <si>
    <t>IL16 interleukin 16 (lymphocyte chemoattractant factor)</t>
  </si>
  <si>
    <t>Xl2.5038.1.A1_at</t>
  </si>
  <si>
    <t>Xl2.49595.1.S1_at</t>
  </si>
  <si>
    <t>mip</t>
  </si>
  <si>
    <t>major intrinsic protein of lens fiber</t>
  </si>
  <si>
    <t>MIP</t>
  </si>
  <si>
    <t>MIP major intrinsic protein of lens fiber</t>
  </si>
  <si>
    <t>Xl2.56875.1.S1_a_at</t>
  </si>
  <si>
    <t>Xl2.2981.1.A1_at</t>
  </si>
  <si>
    <t>Xl2.21500.1.A1_at</t>
  </si>
  <si>
    <t>itga2-A</t>
  </si>
  <si>
    <t>Integrin, alpha 2 (CD49B, alpha 2 subunit of VLA-2 receptor)</t>
  </si>
  <si>
    <t>ITGA2</t>
  </si>
  <si>
    <t>integrin, alpha 2 (CD49B, alpha 2 subunit of VLA-2 receptor)</t>
  </si>
  <si>
    <t>ITGA2 integrin, alpha 2 (CD49B, alpha 2 subunit of VLA-2 receptor)</t>
  </si>
  <si>
    <t>Xl2.50305.1.A1_at</t>
  </si>
  <si>
    <t>Transcribed locus, moderately similar to XP_425474.1 PREDICTED: similar to voltage-dependent calcium channel T-type alpha 1I subunit (Gallus gallus)</t>
  </si>
  <si>
    <t>CACNA1H</t>
  </si>
  <si>
    <t>calcium channel, voltage-dependent, T type, alpha 1H subunit</t>
  </si>
  <si>
    <t>CACNA1H calcium channel, voltage-dependent, T type, alpha 1H subunit</t>
  </si>
  <si>
    <t>Xl2.26389.1.S1_at</t>
  </si>
  <si>
    <t>APLP2 amyloid beta (A4) precursor-like protein 2</t>
  </si>
  <si>
    <t>Xl2.25682.1.S1_at</t>
  </si>
  <si>
    <t>Xl.76065</t>
  </si>
  <si>
    <t>rbm38</t>
  </si>
  <si>
    <t>RNA binding motif protein 38</t>
  </si>
  <si>
    <t>RBM38</t>
  </si>
  <si>
    <t>RBM38 RNA binding motif protein 38</t>
  </si>
  <si>
    <t>GO:0043484</t>
  </si>
  <si>
    <t>GO:0051252 : regulation of RNA metabolic process</t>
  </si>
  <si>
    <t>GO:0043484 : regulation of RNA splicing</t>
  </si>
  <si>
    <t>Xl2.5916.1.A1_s_at</t>
  </si>
  <si>
    <t>Xl.55414</t>
  </si>
  <si>
    <t>Xl2.4268.1.S1_a_at</t>
  </si>
  <si>
    <t>MGC130869</t>
  </si>
  <si>
    <t>hypothetical protein MGC130869</t>
  </si>
  <si>
    <t>C1R</t>
  </si>
  <si>
    <t>complement component 1, r subcomponent</t>
  </si>
  <si>
    <t>C1R complement component 1, r subcomponent</t>
  </si>
  <si>
    <t>Xl2.21483.1.S1_x_at</t>
  </si>
  <si>
    <t>Ig rearranged H-chain mRNA V-region (V4-D3-J1-C)</t>
  </si>
  <si>
    <t>Xl2.17360.1.S1_at</t>
  </si>
  <si>
    <t>elk3</t>
  </si>
  <si>
    <t>ELK3, ETS-domain protein (SRF accessory protein 2)</t>
  </si>
  <si>
    <t>ELK3</t>
  </si>
  <si>
    <t>ELK3 ELK3, ETS-domain protein (SRF accessory protein 2)</t>
  </si>
  <si>
    <t>Xl2.56156.1.S1_at</t>
  </si>
  <si>
    <t>Xl2.26058.1.S1_at</t>
  </si>
  <si>
    <t>pde6h</t>
  </si>
  <si>
    <t>phosphodiesterase 6H, cGMP-specific, cone, gamma</t>
  </si>
  <si>
    <t>PDE6G</t>
  </si>
  <si>
    <t>phosphodiesterase 6G, cGMP-specific, rod, gamma</t>
  </si>
  <si>
    <t>PDE6G phosphodiesterase 6G, cGMP-specific, rod, gamma</t>
  </si>
  <si>
    <t>GO:0000187</t>
  </si>
  <si>
    <t>GO:0000165 : MAPKKK cascade</t>
  </si>
  <si>
    <t>GO:0000187 : activation of MAPK activity</t>
  </si>
  <si>
    <t>Xl2.49470.1.S1_at</t>
  </si>
  <si>
    <t>Xl.79639</t>
  </si>
  <si>
    <t>Xl2.51309.1.S1_at</t>
  </si>
  <si>
    <t>Transcribed locus, weakly similar to NP_033084.1 ral guanine nucleotide dissociation stimulator (Mus musculus)</t>
  </si>
  <si>
    <t>Xl2.17585.1.A1_at</t>
  </si>
  <si>
    <t>Xl2.246.1.S1_at</t>
  </si>
  <si>
    <t>Wilms tumor suppressor gene</t>
  </si>
  <si>
    <t>WT1</t>
  </si>
  <si>
    <t>wt1-b</t>
  </si>
  <si>
    <t>Wilms tumor 1</t>
  </si>
  <si>
    <t>WT1 Wilms tumor 1</t>
  </si>
  <si>
    <t>Xl2.24445.1.S1_at</t>
  </si>
  <si>
    <t>Xl.25164</t>
  </si>
  <si>
    <t>inmt</t>
  </si>
  <si>
    <t>indolethylamine N-methyltransferase</t>
  </si>
  <si>
    <t>NNMT</t>
  </si>
  <si>
    <t>nicotinamide N-methyltransferase</t>
  </si>
  <si>
    <t>NNMT nicotinamide N-methyltransferase</t>
  </si>
  <si>
    <t>GO:0016740</t>
  </si>
  <si>
    <t>Xl2.8677.1.S1_at</t>
  </si>
  <si>
    <t>cdhr1</t>
  </si>
  <si>
    <t>cadherin-related family member 1</t>
  </si>
  <si>
    <t>CDHR1</t>
  </si>
  <si>
    <t>CDHR1 cadherin-related family member 1</t>
  </si>
  <si>
    <t>Xl2.14908.1.S1_at</t>
  </si>
  <si>
    <t>Xl2.9476.1.S1_at</t>
  </si>
  <si>
    <t>cybb</t>
  </si>
  <si>
    <t>cytochrome b-245, beta polypeptide</t>
  </si>
  <si>
    <t>CYBB</t>
  </si>
  <si>
    <t>CYBB cytochrome b-245, beta polypeptide</t>
  </si>
  <si>
    <t>Xl2.16108.1.A1_at</t>
  </si>
  <si>
    <t>Xl2.16502.1.S1_at</t>
  </si>
  <si>
    <t>Xl.79881</t>
  </si>
  <si>
    <t>LOC398550</t>
  </si>
  <si>
    <t>MMP9 matrix metallopeptidase 9 (gelatinase B, 92kDa gelatinase, 92kDa type IV collagenase)</t>
  </si>
  <si>
    <t>Xl2.482.1.S1_at</t>
  </si>
  <si>
    <t>LOC398285</t>
  </si>
  <si>
    <t>spam1</t>
  </si>
  <si>
    <t>sperm adhesion molecule 1 (PH-20 hyaluronidase, zona pellucida binding)</t>
  </si>
  <si>
    <t>SPAM1</t>
  </si>
  <si>
    <t>SPAM1 sperm adhesion molecule 1 (PH-20 hyaluronidase, zona pellucida binding)</t>
  </si>
  <si>
    <t>Xl2.12829.1.A1_at</t>
  </si>
  <si>
    <t>Xl2.18908.1.A1_at</t>
  </si>
  <si>
    <t>Transcribed locus, moderately similar to NP_598535.1 StAR-related lipid transfer (START) domain containing 4 (Mus musculus)</t>
  </si>
  <si>
    <t>stard4</t>
  </si>
  <si>
    <t>StAR-related lipid transfer (START) domain containing 4</t>
  </si>
  <si>
    <t>STARD4</t>
  </si>
  <si>
    <t>STARD4 StAR-related lipid transfer (START) domain containing 4</t>
  </si>
  <si>
    <t>GO:0006869</t>
  </si>
  <si>
    <t>GO:0006869 : lipid transport</t>
  </si>
  <si>
    <t>Xl2.52363.1.S1_at</t>
  </si>
  <si>
    <t>Xl2.21594.1.S1_at</t>
  </si>
  <si>
    <t>Xl.21593</t>
  </si>
  <si>
    <t>Immunoglobulin light chain type III</t>
  </si>
  <si>
    <t>LOC594870</t>
  </si>
  <si>
    <t>hypothetical protein LOC594870</t>
  </si>
  <si>
    <t>CYAT1</t>
  </si>
  <si>
    <t>cyclosporin A transporter 1</t>
  </si>
  <si>
    <t>CYAT1 cyclosporin A transporter 1</t>
  </si>
  <si>
    <t>GO:0003823</t>
  </si>
  <si>
    <t>Xl2.56119.1.A1_a_at</t>
  </si>
  <si>
    <t>Xl.18305</t>
  </si>
  <si>
    <t>crybb3</t>
  </si>
  <si>
    <t>crystallin, beta B3</t>
  </si>
  <si>
    <t>LRMP</t>
  </si>
  <si>
    <t>lymphoid-restricted membrane protein</t>
  </si>
  <si>
    <t>LRMP lymphoid-restricted membrane protein</t>
  </si>
  <si>
    <t>GO:0006906</t>
  </si>
  <si>
    <t>GO:0016192 : vesicle-mediated transport</t>
  </si>
  <si>
    <t>GO:0006906 : vesicle fusion</t>
  </si>
  <si>
    <t>Xl2.26355.1.S1_at</t>
  </si>
  <si>
    <t>CRYBB3</t>
  </si>
  <si>
    <t>CRYBB3 crystallin, beta B3</t>
  </si>
  <si>
    <t>GO:0007601</t>
  </si>
  <si>
    <t>GO:0050877 : neurological system process</t>
  </si>
  <si>
    <t>GO:0050890 : cognition</t>
  </si>
  <si>
    <t>GO:0007600 : sensory perception</t>
  </si>
  <si>
    <t>GO:0050953 : sensory perception of light stimulus</t>
  </si>
  <si>
    <t>GO:0007601 : visual perception</t>
  </si>
  <si>
    <t>Xl2.4809.1.S1_at</t>
  </si>
  <si>
    <t>Xl.55511</t>
  </si>
  <si>
    <t>Transcribed locus, weakly similar to NP_059067.1 hemopexin (Mus musculus)</t>
  </si>
  <si>
    <t>Xl2.56807.1.S1_at</t>
  </si>
  <si>
    <t>Xl2.19851.1.S1_at</t>
  </si>
  <si>
    <t>Xl2.51746.2.A1_at</t>
  </si>
  <si>
    <t>Xl.74035</t>
  </si>
  <si>
    <t>Xl2.56970.1.S1_a_at</t>
  </si>
  <si>
    <t>Xl2.55601.1.S1_at</t>
  </si>
  <si>
    <t>Transcribed locus, moderately similar to XP_417868.1 PREDICTED: similar to binding protein (Gallus gallus)</t>
  </si>
  <si>
    <t>aplp2-b</t>
  </si>
  <si>
    <t>amyloid beta (A4) precursor-like protein 2</t>
  </si>
  <si>
    <t>APLP2</t>
  </si>
  <si>
    <t>FKBP10 FK506 binding protein 10, 65 kDa</t>
  </si>
  <si>
    <t>Xl2.24257.1.S1_at</t>
  </si>
  <si>
    <t>CCDC164</t>
  </si>
  <si>
    <t>coiled-coil domain containing 164</t>
  </si>
  <si>
    <t>CCDC164 coiled-coil domain containing 164</t>
  </si>
  <si>
    <t>Xl2.34074.2.A1_x_at</t>
  </si>
  <si>
    <t>Xl2.40222.2.S1_s_at</t>
  </si>
  <si>
    <t>Xl.72444</t>
  </si>
  <si>
    <t>Xl2.14716.1.S1_at</t>
  </si>
  <si>
    <t>ABCC5</t>
  </si>
  <si>
    <t>ATP-binding cassette, sub-family C (CFTR/MRP), member 5</t>
  </si>
  <si>
    <t>ABCC5 ATP-binding cassette, sub-family C (CFTR/MRP), member 5</t>
  </si>
  <si>
    <t>Xl2.53323.1.S1_at</t>
  </si>
  <si>
    <t>Xl.17618</t>
  </si>
  <si>
    <t>Xl2.25492.2.S1_at</t>
  </si>
  <si>
    <t>MGC80184</t>
  </si>
  <si>
    <t>Hypothetical protein MGC80184</t>
  </si>
  <si>
    <t>OCM2</t>
  </si>
  <si>
    <t>oncomodulin 2</t>
  </si>
  <si>
    <t>OCM2 oncomodulin 2</t>
  </si>
  <si>
    <t>GO:0005509</t>
  </si>
  <si>
    <t>Xl2.32370.1.A1_at</t>
  </si>
  <si>
    <t>Transcribed locus, weakly similar to XP_343620.2 PREDICTED: similar to Apg16L alpha (Rattus norvegicus)</t>
  </si>
  <si>
    <t>Xl2.11922.1.A1_at</t>
  </si>
  <si>
    <t>Xl2.12420.1.A1_at</t>
  </si>
  <si>
    <t>Xl2.41367.1.S1_at</t>
  </si>
  <si>
    <t>Xl2.57120.1.S1_at</t>
  </si>
  <si>
    <t>ERBB4</t>
  </si>
  <si>
    <t>v-erb-a erythroblastic leukemia viral oncogene homolog 4 (avian)</t>
  </si>
  <si>
    <t>ERBB4 v-erb-a erythroblastic leukemia viral oncogene homolog 4</t>
  </si>
  <si>
    <t>Xl2.46304.3.S1_at</t>
  </si>
  <si>
    <t>Xl.8177</t>
  </si>
  <si>
    <t>nap1</t>
  </si>
  <si>
    <t>Nucleosome assembly protein 1 p56A</t>
  </si>
  <si>
    <t>NAP1L1</t>
  </si>
  <si>
    <t>nucleosome assembly protein 1-like 1</t>
  </si>
  <si>
    <t>NAP1L1 nucleosome assembly protein 1-like 1</t>
  </si>
  <si>
    <t>Xl2.48680.1.S1_at</t>
  </si>
  <si>
    <t>fam59b</t>
  </si>
  <si>
    <t>family with sequence similarity 59, member B</t>
  </si>
  <si>
    <t>FAM59B</t>
  </si>
  <si>
    <t>FAM59B family with sequence similarity 59, member B</t>
  </si>
  <si>
    <t>Xl2.54374.2.A1_a_at</t>
  </si>
  <si>
    <t>Transcribed locus, moderately similar to NP_001002984.1 Catalase (Canis familiaris)</t>
  </si>
  <si>
    <t>LOC100125664</t>
  </si>
  <si>
    <t>hypothetical protein LOC100125664</t>
  </si>
  <si>
    <t>CAT</t>
  </si>
  <si>
    <t>catalase</t>
  </si>
  <si>
    <t>CAT catalase</t>
  </si>
  <si>
    <t>GO:0042744</t>
  </si>
  <si>
    <t>GO:0042744 : hydrogen peroxide catabolic process</t>
  </si>
  <si>
    <t>Xl2.55393.1.A1_at</t>
  </si>
  <si>
    <t>slc25a3</t>
  </si>
  <si>
    <t>solute carrier family 25 (mitochondrial carrier; phosphate carrier), member 3</t>
  </si>
  <si>
    <t>SLC25A3</t>
  </si>
  <si>
    <t>SLC25A3 solute carrier family 25 (mitochondrial carrier; phosphate carrier), member 3</t>
  </si>
  <si>
    <t>Xl2.526.1.S1_at</t>
  </si>
  <si>
    <t>mmp9</t>
  </si>
  <si>
    <t>matrix metallopeptidase 9 (gelatinase B, 92kDa gelatinase, 92kDa type IV collagenase)</t>
  </si>
  <si>
    <t>MMP9</t>
  </si>
  <si>
    <t>GO:0044271 : cellular nitrogen compound biosynthetic process</t>
  </si>
  <si>
    <t>GO:0034654 : nucleobase, nucleoside, nucleotide and nucleic acid biosynthetic process</t>
  </si>
  <si>
    <t>GO:0034404 : nucleobase, nucleoside and nucleotide biosynthetic process</t>
  </si>
  <si>
    <t>GO:0009165 : nucleotide biosynthetic process</t>
  </si>
  <si>
    <t>GO:0009124 : nucleoside monophosphate biosynthetic process</t>
  </si>
  <si>
    <t>GO:0009127 : purine nucleoside monophosphate biosynthetic process</t>
  </si>
  <si>
    <t>GO:0009168 : purine ribonucleoside monophosphate biosynthetic process</t>
  </si>
  <si>
    <t>Xl2.56188.2.S1_a_at</t>
  </si>
  <si>
    <t>MFAP4</t>
  </si>
  <si>
    <t>microfibrillar-associated protein 4</t>
  </si>
  <si>
    <t>MFAP4 microfibrillar-associated protein 4</t>
  </si>
  <si>
    <t>Xl2.7682.1.S1_x_at</t>
  </si>
  <si>
    <t>Xl.48305</t>
  </si>
  <si>
    <t>ACTN2</t>
  </si>
  <si>
    <t>actinin, alpha 2</t>
  </si>
  <si>
    <t>ACTN2 actinin, alpha 2</t>
  </si>
  <si>
    <t>Xl2.56003.2.A1_at</t>
  </si>
  <si>
    <t>Xl2.15328.1.S1_at</t>
  </si>
  <si>
    <t>Xl.72792</t>
  </si>
  <si>
    <t>Transcribed locus, weakly similar to XP_524678.1 PREDICTED: rearranged L-myc fusion sequence (Pan troglodytes)</t>
  </si>
  <si>
    <t>RLF</t>
  </si>
  <si>
    <t>rearranged L-myc fusion</t>
  </si>
  <si>
    <t>RLF rearranged L-myc fusion</t>
  </si>
  <si>
    <t>Xl2.2823.1.S1_at</t>
  </si>
  <si>
    <t>PPM1B</t>
  </si>
  <si>
    <t>protein phosphatase, Mg2+/Mn2+ dependent, 1B</t>
  </si>
  <si>
    <t>PPM1B protein phosphatase, Mg2+/Mn2+ dependent, 1B</t>
  </si>
  <si>
    <t>GO:0006470</t>
  </si>
  <si>
    <t>GO:0006470 : protein amino acid dephosphorylation</t>
  </si>
  <si>
    <t>Xl2.54210.1.S1_at</t>
  </si>
  <si>
    <t>Xl.54209</t>
  </si>
  <si>
    <t>Transcribed locus, weakly similar to XP_544049.2 PREDICTED: similar to Arginyl-tRNA--protein transferase 1 (R-transferase 1) (Arginyltransferase 1) (Arginine-tRNA--protein transferase 1) isoform 1 (Canis familiaris)</t>
  </si>
  <si>
    <t>ATE1</t>
  </si>
  <si>
    <t>arginyltransferase 1</t>
  </si>
  <si>
    <t>ATE1 arginyltransferase 1</t>
  </si>
  <si>
    <t>GO:0016598</t>
  </si>
  <si>
    <t>GO:0043632 modification-dependent macromolecule catabolic process</t>
  </si>
  <si>
    <t>GO:0043412 macromolecule modification</t>
  </si>
  <si>
    <t>GO:0006464 protein modification process</t>
  </si>
  <si>
    <t xml:space="preserve">GO:0016598 protein arginylation </t>
  </si>
  <si>
    <t>Xl2.32355.1.A1_at</t>
  </si>
  <si>
    <t>Xl2.48724.1.S1_at</t>
  </si>
  <si>
    <t>Xl2.24568.1.S1_at</t>
  </si>
  <si>
    <t>Xl.81187</t>
  </si>
  <si>
    <t>Transcribed locus, moderately similar to NP_034351.1 FK506 binding protein 10 (Mus musculus)</t>
  </si>
  <si>
    <t>FKBP10</t>
  </si>
  <si>
    <t>FK506 binding protein 10, 65 kDa</t>
  </si>
  <si>
    <t>family with sequence similarity 101, member B</t>
  </si>
  <si>
    <t>FAM101B family with sequence similarity 101, member B</t>
  </si>
  <si>
    <t>Xl2.14481.1.S1_at</t>
  </si>
  <si>
    <t>pendrin</t>
  </si>
  <si>
    <t>SLC26A4</t>
  </si>
  <si>
    <t>solute carrier family 26, member 4</t>
  </si>
  <si>
    <t>SLC26A4 solute carrier family 26, member 4</t>
  </si>
  <si>
    <t>GO:0008272</t>
  </si>
  <si>
    <t>GO:0006820 : anion transport</t>
  </si>
  <si>
    <t>GO:0015698 : inorganic anion transport</t>
  </si>
  <si>
    <t>GO:0008272 : sulfate transport</t>
  </si>
  <si>
    <t>Xl2.17464.2.A1_at</t>
  </si>
  <si>
    <t>Xl.48332</t>
  </si>
  <si>
    <t>Transcribed locus, moderately similar to XP_524625.1 PREDICTED: hypothetical protein XP_524625 (Pan troglodytes)</t>
  </si>
  <si>
    <t>TRIM63</t>
  </si>
  <si>
    <t>tripartite motif containing 63</t>
  </si>
  <si>
    <t>TRIM63 tripartite motif containing 63</t>
  </si>
  <si>
    <t>Xl2.57099.2.S1_a_at</t>
  </si>
  <si>
    <t>Xl2.14614.1.S1_a_at</t>
  </si>
  <si>
    <t>Transcribed locus, weakly similar to NP_001023035.1 C30H6.11 (Caenorhabditis elegans)</t>
  </si>
  <si>
    <t>Xl2.21558.1.S1_at</t>
  </si>
  <si>
    <t>lhx2-A</t>
  </si>
  <si>
    <t>Xl2.53368.1.S1_at</t>
  </si>
  <si>
    <t>Transcribed locus, weakly similar to XP_509506.1 PREDICTED: zinc finger protein 268 (Pan troglodytes)</t>
  </si>
  <si>
    <t>Xl2.51020.2.A1_at</t>
  </si>
  <si>
    <t>Xl.74155</t>
  </si>
  <si>
    <t>Xl2.13152.1.A1_at</t>
  </si>
  <si>
    <t>Xl2.47505.1.S1_at</t>
  </si>
  <si>
    <t>UGGT1</t>
  </si>
  <si>
    <t>UDP-glucose glycoprotein glucosyltransferase 1</t>
  </si>
  <si>
    <t>UGGT1 UDP-glucose glycoprotein glucosyltransferase 1</t>
  </si>
  <si>
    <t>GO:0051084</t>
  </si>
  <si>
    <t>GO:0006458 : 'de novo' protein folding</t>
  </si>
  <si>
    <t>GO:0051084 : 'de novo' posttranslational protein folding</t>
  </si>
  <si>
    <t>Xl2.20530.1.S1_at</t>
  </si>
  <si>
    <t>MYO5A</t>
  </si>
  <si>
    <t>myosin VA (heavy chain 12, myoxin)</t>
  </si>
  <si>
    <t>MYO5A myosin VA (heavy chain 12, myoxin)</t>
  </si>
  <si>
    <t>Xl2.10301.1.A1_at</t>
  </si>
  <si>
    <t>Xl2.53827.1.S1_at</t>
  </si>
  <si>
    <t>Xl.72901</t>
  </si>
  <si>
    <t>Transcribed locus, moderately similar to XP_416712.1 PREDICTED: GLYCINAMIDE RIBONUCLEOTIDE SYNTHETASE-AMINOIMIDAZOLE RIBONUCLEOTIDE SYNTHETASE-GLYCINAMIDE RIBONUCLEOTIDE TRANSFORMYLASE (Gallus gallus)</t>
  </si>
  <si>
    <t>GART</t>
  </si>
  <si>
    <t>phosphoribosylglycinamide formyltransferase, phosphoribosylglycinamide synthetase, phosphoribosylaminoimidazole synthetase</t>
  </si>
  <si>
    <t>GART phosphoribosylglycinamide formyltransferase, phosphoribosylglycinamide synthetase, phosphoribosylaminoimidazole synthetase [</t>
  </si>
  <si>
    <t>GO:0009168</t>
  </si>
  <si>
    <t>LOC443705</t>
  </si>
  <si>
    <t>Hypothetical protein LOC443705</t>
  </si>
  <si>
    <t>GLB1</t>
  </si>
  <si>
    <t>galactosidase, beta 1</t>
  </si>
  <si>
    <t>GLB1 galactosidase, beta 1</t>
  </si>
  <si>
    <t>Xl2.354.1.S1_at</t>
  </si>
  <si>
    <t>Xl2.13462.2.A1_x_at</t>
  </si>
  <si>
    <t>Xl2.53516.1.S1_at</t>
  </si>
  <si>
    <t>Xl.71531</t>
  </si>
  <si>
    <t>Xl2.21334.1.S1_at</t>
  </si>
  <si>
    <t>Xl2.32036.1.A1_at</t>
  </si>
  <si>
    <t>Xl2.42407.1.S1_at</t>
  </si>
  <si>
    <t>LOC443654</t>
  </si>
  <si>
    <t>Hypothetical protein LOC443654</t>
  </si>
  <si>
    <t>DCP1A</t>
  </si>
  <si>
    <t>DCP1 decapping enzyme homolog A</t>
  </si>
  <si>
    <t>DCP1A DCP1 decapping enzyme homolog A</t>
  </si>
  <si>
    <t>GO:0000184</t>
  </si>
  <si>
    <t>GO:0044265 : cellular macromolecule catabolic process</t>
  </si>
  <si>
    <t>GO:0006401 : RNA catabolic process</t>
  </si>
  <si>
    <t>GO:0006402 : mRNA catabolic process</t>
  </si>
  <si>
    <t>GO:0000956 : nuclear-transcribed mRNA catabolic process</t>
  </si>
  <si>
    <t>GO:0000184 : nuclear-transcribed mRNA catabolic process, nonsense-mediated decay</t>
  </si>
  <si>
    <t>Xl2.54799.1.S1_at</t>
  </si>
  <si>
    <t>Transcribed locus, moderately similar to XP_527377.1 PREDICTED: similar to KIAA0082 (Pan troglodytes)</t>
  </si>
  <si>
    <t>FTSJD2</t>
  </si>
  <si>
    <t>FtsJ methyltransferase domain containing 2</t>
  </si>
  <si>
    <t>FTSJD2 FtsJ methyltransferase domain containing 2</t>
  </si>
  <si>
    <t>GO:0032259</t>
  </si>
  <si>
    <t>GO:0006730 : one-carbon metabolic process</t>
  </si>
  <si>
    <t>GO:0032259 : methylation</t>
  </si>
  <si>
    <t>Xl2.56811.1.S1_x_at</t>
  </si>
  <si>
    <t>Xl.57018</t>
  </si>
  <si>
    <t>PHLDA2</t>
  </si>
  <si>
    <t>pleckstrin homology-like domain, family A, member 2</t>
  </si>
  <si>
    <t>PHLDA2 pleckstrin homology-like domain, family A, member 2</t>
  </si>
  <si>
    <t>GO:0006915</t>
  </si>
  <si>
    <t>GO:0012501 : programmed cell death</t>
  </si>
  <si>
    <t>GO:0006915 : apoptosis</t>
  </si>
  <si>
    <t>Xl2.50584.1.A1_at</t>
  </si>
  <si>
    <t>Xl.71922</t>
  </si>
  <si>
    <t>Xl2.20302.1.S1_at</t>
  </si>
  <si>
    <t>C6orf125</t>
  </si>
  <si>
    <t>chromosome 6 open reading frame 125</t>
  </si>
  <si>
    <t>C6orf125 chromosome 6 open reading frame 125</t>
  </si>
  <si>
    <t>GO:0005739</t>
  </si>
  <si>
    <t>Xl2.12127.1.S1_at</t>
  </si>
  <si>
    <t>gcgrp-A</t>
  </si>
  <si>
    <t>GCGR</t>
  </si>
  <si>
    <t>glucagon receptor</t>
  </si>
  <si>
    <t>GCGR glucagon receptor</t>
  </si>
  <si>
    <t>GO:0007188</t>
  </si>
  <si>
    <t>GO:0007187 : G-protein signaling, coupled to cyclic nucleotide second messenger</t>
  </si>
  <si>
    <t>GO:0007188 : G-protein signaling, coupled to cAMP nucleotide second messenger</t>
  </si>
  <si>
    <t>Xl2.42874.1.S1_at</t>
  </si>
  <si>
    <t>Xl2.56544.2.A1_at</t>
  </si>
  <si>
    <t>Transcribed locus, weakly similar to XP_898485.1 PREDICTED: hypothetical protein LOC76566 (Mus musculus)</t>
  </si>
  <si>
    <t>FAM101B</t>
  </si>
  <si>
    <t>ATRX</t>
  </si>
  <si>
    <t>alpha thalassemia/mental retardation syndrome X-linked</t>
  </si>
  <si>
    <t>ATRX alpha thalassemia/mental retardation syndrome X-linked</t>
  </si>
  <si>
    <t>Xl2.56003.1.S1_at</t>
  </si>
  <si>
    <t>Transcribed locus, weakly similar to NP_443114.1 zinc finger, imprinted 3 (Homo sapiens)</t>
  </si>
  <si>
    <t>Xl2.17693.1.S1_at</t>
  </si>
  <si>
    <t>Transcribed locus, weakly similar to XP_341973.1 PREDICTED: similar to Unc93 homolog B (Rattus norvegicus)</t>
  </si>
  <si>
    <t>Xl2.56250.1.S1_at</t>
  </si>
  <si>
    <t>Xl2.24154.2.S1_at</t>
  </si>
  <si>
    <t>Xl.72303</t>
  </si>
  <si>
    <t>Xl2.2694.1.A1_at</t>
  </si>
  <si>
    <t>Xl2.21543.1.A1_at</t>
  </si>
  <si>
    <t>Xl2.1481.1.A1_at</t>
  </si>
  <si>
    <t>Xl.70722</t>
  </si>
  <si>
    <t>Xl2.10083.1.S1_at</t>
  </si>
  <si>
    <t>SYK</t>
  </si>
  <si>
    <t>spleen tyrosine kinase</t>
  </si>
  <si>
    <t>SYK spleen tyrosine kinase</t>
  </si>
  <si>
    <t>Xl2.3067.1.A1_at</t>
  </si>
  <si>
    <t>Xl2.18159.1.S1_at</t>
  </si>
  <si>
    <t>Transcribed locus, weakly similar to XP_514721.1 PREDICTED: hypothetical protein XP_514721 (Pan troglodytes)</t>
  </si>
  <si>
    <t>BCAS4</t>
  </si>
  <si>
    <t>breast carcinoma amplified sequence 4</t>
  </si>
  <si>
    <t>BCAS4 breast carcinoma amplified sequence 4</t>
  </si>
  <si>
    <t>Xl2.14694.1.A1_at</t>
  </si>
  <si>
    <t>Xl2.1140.2.S1_at</t>
  </si>
  <si>
    <t>LOC397873</t>
  </si>
  <si>
    <t>bone morphogenetic protein 2</t>
  </si>
  <si>
    <t>BMP2</t>
  </si>
  <si>
    <t>BMP2 bone morphogenetic protein 2</t>
  </si>
  <si>
    <t>Xl2.2669.1.A1_at</t>
  </si>
  <si>
    <t>Xl2.32162.1.S1_at</t>
  </si>
  <si>
    <t>Xl2.1382.1.A1_at</t>
  </si>
  <si>
    <t>Xl2.49868.1.S1_at</t>
  </si>
  <si>
    <t>C4orf22</t>
  </si>
  <si>
    <t>chromosome 4 open reading frame 22</t>
  </si>
  <si>
    <t>C4orf22 chromosome 4 open reading frame 22</t>
  </si>
  <si>
    <t>Xl2.314.1.S1_x_at</t>
  </si>
  <si>
    <t>Bmp1</t>
  </si>
  <si>
    <t>BMP1</t>
  </si>
  <si>
    <t>bone morphogenetic protein 1</t>
  </si>
  <si>
    <t>BMP1 bone morphogenetic protein 1</t>
  </si>
  <si>
    <t>Xl2.9946.1.S1_at</t>
  </si>
  <si>
    <t>Xl.54229</t>
  </si>
  <si>
    <t>CDNA clone IMAGE:4058223</t>
  </si>
  <si>
    <t>AG2</t>
  </si>
  <si>
    <t>protein Ag2 homolog</t>
  </si>
  <si>
    <t>AG2 protein Ag2 homolog</t>
  </si>
  <si>
    <t>Xl2.20120.1.A1_at</t>
  </si>
  <si>
    <t>Xl2.12773.1.A1_at</t>
  </si>
  <si>
    <t>Transcribed locus, weakly similar to NP_058541.1 proacrosin binding protein (Mus musculus)</t>
  </si>
  <si>
    <t>Xl2.17568.1.A1_at</t>
  </si>
  <si>
    <t>Xl2.4805.1.S1_at</t>
  </si>
  <si>
    <t>SAR1B</t>
  </si>
  <si>
    <t>SAR1 homolog B</t>
  </si>
  <si>
    <t>SAR1B SAR1 homolog B</t>
  </si>
  <si>
    <t>Xl2.53724.1.S1_s_at</t>
  </si>
  <si>
    <t>Transcribed locus, weakly similar to XP_422664.1 PREDICTED: similar to AI325464 protein (Gallus gallus)</t>
  </si>
  <si>
    <t>D2HGDH</t>
  </si>
  <si>
    <t>D-2-hydroxyglutarate dehydrogenase</t>
  </si>
  <si>
    <t>D2HGDH D-2-hydroxyglutarate dehydrogenase</t>
  </si>
  <si>
    <t>Xl2.25024.1.S1_at</t>
  </si>
  <si>
    <t>Xl2.52294.1.S1_at</t>
  </si>
  <si>
    <t>Xl.71899</t>
  </si>
  <si>
    <t>Transcribed locus, moderately similar to NP_919409.1 DEAH (Asp-Glu-Ala-His) box polypeptide 34 isoform 2 (Homo sapiens)</t>
  </si>
  <si>
    <t>DHX34</t>
  </si>
  <si>
    <t>DEAH (Asp-Glu-Ala-His) box polypeptide 34</t>
  </si>
  <si>
    <t>DHX34 DEAH (Asp-Glu-Ala-His) box polypeptide 34</t>
  </si>
  <si>
    <t>GO:0003723</t>
  </si>
  <si>
    <t>Xl2.17889.1.S1_at</t>
  </si>
  <si>
    <t>Xl2.32387.1.A1_at</t>
  </si>
  <si>
    <t>Xl.74409</t>
  </si>
  <si>
    <t>Xl2.32747.1.A1_at</t>
  </si>
  <si>
    <t>Xl2.9903.1.S1_at</t>
  </si>
  <si>
    <t>Xl2.13344.2.S1_at</t>
  </si>
  <si>
    <t>Xl.70850</t>
  </si>
  <si>
    <t>Transcribed locus, weakly similar to XP_220614.3 PREDICTED: similar to tyrosine kinase, non-receptor, 1 (Rattus norvegicus)</t>
  </si>
  <si>
    <t>Xl2.18606.2.A1_at</t>
  </si>
  <si>
    <t>Xl2.8887.1.S1_x_at</t>
  </si>
  <si>
    <t>Xl2.28866.1.A1_at</t>
  </si>
  <si>
    <t>Xl.73101</t>
  </si>
  <si>
    <t>Xl2.23779.1.S1_at</t>
  </si>
  <si>
    <t>MGC80117</t>
  </si>
  <si>
    <t>MGC80117 protein</t>
  </si>
  <si>
    <t>CELA2A</t>
  </si>
  <si>
    <t>chymotrypsin-like elastase family, member 2A</t>
  </si>
  <si>
    <t>CELA2A chymotrypsin-like elastase family, member 2A</t>
  </si>
  <si>
    <t>Xl2.23506.1.A1_at</t>
  </si>
  <si>
    <t>Ig rearranged H chain (26929 VH5) V-region mRNA (V-D-J-C) subgroup 5</t>
  </si>
  <si>
    <t>Xl2.1046.1.S1_at</t>
  </si>
  <si>
    <t>XNkx-2.3 (allele Xnkx-2.3b2)</t>
  </si>
  <si>
    <t>NKX2-3</t>
  </si>
  <si>
    <t>NK2 transcription factor related, locus 3</t>
  </si>
  <si>
    <t>NKX2-3 NK2 transcription factor related, locus 3</t>
  </si>
  <si>
    <t>Xl2.24674.1.S1_at</t>
  </si>
  <si>
    <t>Transcribed locus, weakly similar to NP_001493.1 zymogen granule membrane glycoprotein 2 isoform 2 (Homo sapiens)</t>
  </si>
  <si>
    <t>Xl2.23175.1.A1_at</t>
  </si>
  <si>
    <t>Xl.5053</t>
  </si>
  <si>
    <t>Xl2.53132.1.S1_at</t>
  </si>
  <si>
    <t>Xl.78193</t>
  </si>
  <si>
    <t>Xl2.270.1.S1_at</t>
  </si>
  <si>
    <t>Xl2.25134.1.S1_at</t>
  </si>
  <si>
    <t>Xl2.57099.1.S1_at</t>
  </si>
  <si>
    <t>Xl.81366</t>
  </si>
  <si>
    <t>KRT7</t>
  </si>
  <si>
    <t>keratin 7</t>
  </si>
  <si>
    <t>KRT7 keratin 7</t>
  </si>
  <si>
    <t>GO:0006260</t>
  </si>
  <si>
    <t>GO:0006260 : DNA replication</t>
  </si>
  <si>
    <t>Xl2.9102.1.S1_at</t>
  </si>
  <si>
    <t>Xl2.51755.1.S1_a_at</t>
  </si>
  <si>
    <t>Transcribed locus, weakly similar to XP_528258.1 PREDICTED: similar to PARP10 protein (Pan troglodytes)</t>
  </si>
  <si>
    <t>Xl2.41108.1.S1_at</t>
  </si>
  <si>
    <t>Xl2.12145.1.A1_at</t>
  </si>
  <si>
    <t>Transcribed locus, moderately similar to XP_515872.1 PREDICTED: similar to voltage-gated sodium channel alpha1 subunit (Pan troglodytes)</t>
  </si>
  <si>
    <t>Xl2.19143.3.A1_at</t>
  </si>
  <si>
    <t>Xl.70994</t>
  </si>
  <si>
    <t>Transcribed locus, strongly similar to NP_000480.2 transcriptional regulator ATRX isoform 1 (Homo sapiens)</t>
  </si>
  <si>
    <t>GO:0030837 : negative regulation of actin filament polymerization</t>
  </si>
  <si>
    <t>Xl2.5080.1.S1_at</t>
  </si>
  <si>
    <t>Transcribed locus, weakly similar to NP_081096.2 interferon induced transmembrane protein 1 (Mus musculus)</t>
  </si>
  <si>
    <t>Xl2.49109.1.S1_at</t>
  </si>
  <si>
    <t>CDNA clone IMAGE:6946797, containing frame-shift errors</t>
  </si>
  <si>
    <t>SLC12A5</t>
  </si>
  <si>
    <t>solute carrier family 12 (potassium/chloride transporter), member 5</t>
  </si>
  <si>
    <t>SLC12A5 solute carrier family 12 (potassium/chloride transporter), member 5</t>
  </si>
  <si>
    <t>Xl2.4273.1.S1_at</t>
  </si>
  <si>
    <t>Xl2.34856.1.A1_at</t>
  </si>
  <si>
    <t>Xl2.3076.1.S1_at</t>
  </si>
  <si>
    <t>IRF9</t>
  </si>
  <si>
    <t>interferon regulatory factor 9</t>
  </si>
  <si>
    <t>IRF9 interferon regulatory factor 9</t>
  </si>
  <si>
    <t>Xl2.50292.1.S1_at</t>
  </si>
  <si>
    <t>Xl2.55778.2.A1_at</t>
  </si>
  <si>
    <t>Transcribed locus, weakly similar to XP_532959.2 PREDICTED: similar to Zinc finger CCCH-type domain containing protein 6 (Canis familiaris)</t>
  </si>
  <si>
    <t>Xl2.12271.1.S1_at</t>
  </si>
  <si>
    <t>Xl2.3247.1.A1_at</t>
  </si>
  <si>
    <t>Transcribed locus, weakly similar to NP_006060.2 JAW1-related protein isoform a (Homo sapiens)</t>
  </si>
  <si>
    <t>Xl2.13623.1.S2_at</t>
  </si>
  <si>
    <t>Xl.71917</t>
  </si>
  <si>
    <t>snap25</t>
  </si>
  <si>
    <t>Synaptosomal-associated protein, 25kDa</t>
  </si>
  <si>
    <t>SNAP25</t>
  </si>
  <si>
    <t>synaptosomal-associated protein, 25kDa</t>
  </si>
  <si>
    <t>SNAP25 synaptosomal-associated protein, 25kDa</t>
  </si>
  <si>
    <t>GO:0007268</t>
  </si>
  <si>
    <t>GO:0007267 : cell-cell signaling</t>
  </si>
  <si>
    <t>GO:0007268 : synaptic transmission</t>
  </si>
  <si>
    <t>Xl2.46893.1.S1_at</t>
  </si>
  <si>
    <t>Transcribed locus, moderately similar to NP_035647.1 synaptonemal complex protein 3 (Mus musculus)</t>
  </si>
  <si>
    <t>SYCP3</t>
  </si>
  <si>
    <t>synaptonemal complex protein 3</t>
  </si>
  <si>
    <t>SYCP3 synaptonemal complex protein 3</t>
  </si>
  <si>
    <t>Xl2.56923.1.S1_at</t>
  </si>
  <si>
    <t>Xl2.47574.1.S1_at</t>
  </si>
  <si>
    <t>CACNG5</t>
  </si>
  <si>
    <t>calcium channel, voltage-dependent, gamma subunit 5</t>
  </si>
  <si>
    <t>CACNG5 calcium channel, voltage-dependent, gamma subunit 5</t>
  </si>
  <si>
    <t>Xl2.26392.1.S1_at</t>
  </si>
  <si>
    <t>Xl.58672</t>
  </si>
  <si>
    <t>CDNA clone IMAGE:6957035</t>
  </si>
  <si>
    <t>NINJ2</t>
  </si>
  <si>
    <t>ninjurin 2</t>
  </si>
  <si>
    <t>NINJ2 ninjurin 2</t>
  </si>
  <si>
    <t>Xl2.56901.1.S1_at</t>
  </si>
  <si>
    <t>Xl2.55293.1.A1_at</t>
  </si>
  <si>
    <t>Xl2.33664.1.A1_at</t>
  </si>
  <si>
    <t>Xl.74405</t>
  </si>
  <si>
    <t>Transcribed locus, weakly similar to NP_653293.1 hypothetical protein LOC148137 (Homo sapiens)</t>
  </si>
  <si>
    <t>Xl2.51073.2.A1_at</t>
  </si>
  <si>
    <t>Xl2.29847.1.S1_at</t>
  </si>
  <si>
    <t>TIAM1 T-cell lymphoma invasion and metastasis 1</t>
  </si>
  <si>
    <t>Xl2.32108.1.S1_at</t>
  </si>
  <si>
    <t>Transcribed locus, weakly similar to XP_420015.1 PREDICTED: similar to cochlear otoferlin (Gallus gallus)</t>
  </si>
  <si>
    <t>Xl2.47475.1.S1_at</t>
  </si>
  <si>
    <t>RGR</t>
  </si>
  <si>
    <t>retinal G protein coupled receptor</t>
  </si>
  <si>
    <t>RGR retinal G protein coupled receptor</t>
  </si>
  <si>
    <t>Xl2.17899.2.S1_at</t>
  </si>
  <si>
    <t>Xl2.484.1.S1_at</t>
  </si>
  <si>
    <t>LOC398108</t>
  </si>
  <si>
    <t>Xl2.13557.1.S1_at</t>
  </si>
  <si>
    <t>STOM</t>
  </si>
  <si>
    <t>stomatin</t>
  </si>
  <si>
    <t>STOM stomatin</t>
  </si>
  <si>
    <t>GO:0051260</t>
  </si>
  <si>
    <t>GO:0016043 : cellular component organization</t>
  </si>
  <si>
    <t>GO:0022607 : cellular component assembly</t>
  </si>
  <si>
    <t>GO:0065003 : macromolecular complex assembly</t>
  </si>
  <si>
    <t>GO:0006461 : protein complex assembly</t>
  </si>
  <si>
    <t>GO:0051259 : protein oligomerization</t>
  </si>
  <si>
    <t>GO:0051260 : protein homooligomerization</t>
  </si>
  <si>
    <t>Xl2.5472.1.S1_at</t>
  </si>
  <si>
    <t>Xl2.52372.1.S1_at</t>
  </si>
  <si>
    <t>Xl.16821</t>
  </si>
  <si>
    <t>Xl2.261.1.S1_at</t>
  </si>
  <si>
    <t>IGJ</t>
  </si>
  <si>
    <t>immunoglobulin J polypeptide, linker protein for immunoglobulin alpha and mu polypeptides</t>
  </si>
  <si>
    <t>IGJ immunoglobulin J polypeptide, linker protein for immunoglobulin alpha and mu polypeptides</t>
  </si>
  <si>
    <t>GO:0006955</t>
  </si>
  <si>
    <t>Xl2.55438.1.S1_at</t>
  </si>
  <si>
    <t>C2orf86</t>
  </si>
  <si>
    <t>chromosome 2 open reading frame 86</t>
  </si>
  <si>
    <t>C2orf86 chromosome 2 open reading frame 86</t>
  </si>
  <si>
    <t>Xl2.16562.1.A1_at</t>
  </si>
  <si>
    <t>Transcribed locus, moderately similar to NP_003634.2 glial cells missing homolog a (Homo sapiens)</t>
  </si>
  <si>
    <t>GCM1</t>
  </si>
  <si>
    <t>glial cells missing homolog 1</t>
  </si>
  <si>
    <t>GCM1 glial cells missing homolog 1</t>
  </si>
  <si>
    <t>Xl2.2961.1.A1_at</t>
  </si>
  <si>
    <t>Transcribed locus, moderately similar to NP_057165.2 palladin (Homo sapiens)</t>
  </si>
  <si>
    <t>SBNO1</t>
  </si>
  <si>
    <t>strawberry notch homolog 1</t>
  </si>
  <si>
    <t>SBNO1 strawberry notch homolog 1</t>
  </si>
  <si>
    <t>Xl2.9268.1.A1_at</t>
  </si>
  <si>
    <t>Xl2.10517.2.S1_at</t>
  </si>
  <si>
    <t>Transcribed locus, weakly similar to NP_055622.3 transmembrane protein 24 (Homo sapiens)</t>
  </si>
  <si>
    <t>C2CD2L</t>
  </si>
  <si>
    <t>C2CD2-like</t>
  </si>
  <si>
    <t>C2CD2L C2CD2-like</t>
  </si>
  <si>
    <t>Xl2.7580.1.S1_at</t>
  </si>
  <si>
    <t>Xl.50861</t>
  </si>
  <si>
    <t>LOC446299</t>
  </si>
  <si>
    <t>Hypothetical protein LOC446299</t>
  </si>
  <si>
    <t>KANK1</t>
  </si>
  <si>
    <t>KN motif and ankyrin repeat domains 1</t>
  </si>
  <si>
    <t>KANK1 KN motif and ankyrin repeat domains 1</t>
  </si>
  <si>
    <t>GO:0030837</t>
  </si>
  <si>
    <t>Transcribed locus, moderately similar to XP_416352.1 PREDICTED: similar to Mitochondrial 28S ribosomal protein S33 (S33mt) (MRP-S33) (Ganglioside-induced differentiation-associated-protein 3) (Gallus gallus)</t>
  </si>
  <si>
    <t>MRPS33</t>
  </si>
  <si>
    <t>mitochondrial ribosomal protein S33</t>
  </si>
  <si>
    <t>MRPS33 mitochondrial ribosomal protein S33</t>
  </si>
  <si>
    <t>GO:0006412</t>
  </si>
  <si>
    <t>GO:0006412 : translation</t>
  </si>
  <si>
    <t>Xl2.13495.3.S1_at</t>
  </si>
  <si>
    <t>Xl.63438</t>
  </si>
  <si>
    <t>Transcribed locus, moderately similar to NP_005376.2 natural killer-tumor recognition sequence isoform a (Homo sapiens)</t>
  </si>
  <si>
    <t>Xl2.7673.2.S1_at</t>
  </si>
  <si>
    <t>Xl.52701</t>
  </si>
  <si>
    <t>Transcribed locus, weakly similar to XP_573345.1 PREDICTED: similar to chromosome 13 open reading frame 22 (Rattus norvegicus)</t>
  </si>
  <si>
    <t>Xl2.52746.1.S1_at</t>
  </si>
  <si>
    <t>Xl.60924</t>
  </si>
  <si>
    <t>Transcribed locus, moderately similar to XP_420398.1 PREDICTED: similar to KIAA0992 protein (Gallus gallus)</t>
  </si>
  <si>
    <t>PALLD</t>
  </si>
  <si>
    <t>palladin, cytoskeletal associated protein</t>
  </si>
  <si>
    <t>PALLD palladin, cytoskeletal associated protein</t>
  </si>
  <si>
    <t>GO:0007010</t>
  </si>
  <si>
    <t>GO:0006996 : organelle organization</t>
  </si>
  <si>
    <t>GO:0007010 : cytoskeleton organization</t>
  </si>
  <si>
    <t>Xl2.19409.1.A1_at</t>
  </si>
  <si>
    <t>Transcribed locus, moderately similar to XP_235402.3 PREDICTED: similar to RIKEN cDNA 1810044A24 (Rattus norvegicus)</t>
  </si>
  <si>
    <t>TRAPPC9</t>
  </si>
  <si>
    <t>trafficking protein particle complex 9</t>
  </si>
  <si>
    <t>TRAPPC9 trafficking protein particle complex 9</t>
  </si>
  <si>
    <t>Xl2.54057.1.S1_at</t>
  </si>
  <si>
    <t>Xl2.6394.1.A1_x_at</t>
  </si>
  <si>
    <t>Xl2.11941.1.A1_at</t>
  </si>
  <si>
    <t>Xl2.22549.1.S1_at</t>
  </si>
  <si>
    <t>PHKG2</t>
  </si>
  <si>
    <t>phosphorylase kinase, gamma 2 (testis)</t>
  </si>
  <si>
    <t>PHKG2 phosphorylase kinase, gamma 2 (testis)</t>
  </si>
  <si>
    <t>GO:0006468</t>
  </si>
  <si>
    <t>GO:0006468 : protein amino acid phosphorylation</t>
  </si>
  <si>
    <t>Xl2.56272.1.A1_at</t>
  </si>
  <si>
    <t>Xl2.23563.1.S1_at</t>
  </si>
  <si>
    <t>crebbp-A</t>
  </si>
  <si>
    <t>CREB binding protein (Rubinstein-Taybi syndrome)</t>
  </si>
  <si>
    <t>CREBBP</t>
  </si>
  <si>
    <t>CREB binding protein</t>
  </si>
  <si>
    <t>CREBBP CREB binding protein</t>
  </si>
  <si>
    <t>Xl2.9651.1.S1_at</t>
  </si>
  <si>
    <t>Xl2.8936.1.A1_at</t>
  </si>
  <si>
    <t>Xl2.56725.1.S1_at</t>
  </si>
  <si>
    <t>Xl2.24494.1.S1_at</t>
  </si>
  <si>
    <t>Xl.12521</t>
  </si>
  <si>
    <t>Xl2.52233.1.S1_at</t>
  </si>
  <si>
    <t>TIAM1</t>
  </si>
  <si>
    <t>T-cell lymphoma invasion and metastasis 1</t>
  </si>
  <si>
    <t>LUZP1 leucine zipper protein 1</t>
  </si>
  <si>
    <t>GO:0005634</t>
  </si>
  <si>
    <t>Xl2.50457.1.A1_at</t>
  </si>
  <si>
    <t>Xl.11640</t>
  </si>
  <si>
    <t>Xl2.1856.1.A1_at</t>
  </si>
  <si>
    <t>Xl2.1033.1.S1_at</t>
  </si>
  <si>
    <t>Prox 1</t>
  </si>
  <si>
    <t>PROX1</t>
  </si>
  <si>
    <t>prospero homeobox 1</t>
  </si>
  <si>
    <t>PROX1 prospero homeobox 1</t>
  </si>
  <si>
    <t>Xl2.42521.1.S1_at</t>
  </si>
  <si>
    <t>Xl.70805</t>
  </si>
  <si>
    <t>Transcribed locus, moderately similar to XP_525558.1 PREDICTED: similar to ubiquinol-cytochrome c reductase complex 7.2kDa protein isoform a; cytochrome C1, nonheme 7kDa protein; complex III subunit X; 7.2kDa cytochrome c1-associated protein subunit (Pan troglodytes)</t>
  </si>
  <si>
    <t>Xl2.21542.1.A1_at</t>
  </si>
  <si>
    <t>tbx5-A</t>
  </si>
  <si>
    <t>Transcription factor Tbx5</t>
  </si>
  <si>
    <t>GO:0045893</t>
  </si>
  <si>
    <t>GO:0045893 : positive regulation of transcription, DNA-dependent</t>
  </si>
  <si>
    <t>Xl2.4760.1.S1_at</t>
  </si>
  <si>
    <t>Xl2.1213.1.S1_at</t>
  </si>
  <si>
    <t>Xl.9047</t>
  </si>
  <si>
    <t>hoxc5-A</t>
  </si>
  <si>
    <t>Homeobox C5</t>
  </si>
  <si>
    <t>HOXC5</t>
  </si>
  <si>
    <t>homeobox C5</t>
  </si>
  <si>
    <t>HOXC5 homeobox C5</t>
  </si>
  <si>
    <t>GO:0009952</t>
  </si>
  <si>
    <t>GO:0007389 : pattern specification process</t>
  </si>
  <si>
    <t>GO:0003002 : regionalization</t>
  </si>
  <si>
    <t>GO:0009952 : anterior/posterior pattern formation</t>
  </si>
  <si>
    <t>Xl2.19215.2.S1_at</t>
  </si>
  <si>
    <t>Xl.55007</t>
  </si>
  <si>
    <t>Transcribed locus, strongly similar to XP_345815.2 PREDICTED: similar to Small nuclear ribonucleoprotein F (snRNP-F) (Sm protein F) (Sm-F) (SmF) (Rattus norvegicus)</t>
  </si>
  <si>
    <t>SNRPF</t>
  </si>
  <si>
    <t>small nuclear ribonucleoprotein polypeptide F</t>
  </si>
  <si>
    <t>SNRPF small nuclear ribonucleoprotein polypeptide F</t>
  </si>
  <si>
    <t>Xl2.24181.2.S1_at</t>
  </si>
  <si>
    <t>Transcribed locus, weakly similar to NP_989853.1 anti-apoptotic NR13 (Gallus gallus)</t>
  </si>
  <si>
    <t>Xl2.53585.1.S1_at</t>
  </si>
  <si>
    <t>Xl.2162</t>
  </si>
  <si>
    <t>C5orf4</t>
  </si>
  <si>
    <t>chromosome 5 open reading frame 4</t>
  </si>
  <si>
    <t>C5orf4 chromosome 5 open reading frame 4</t>
  </si>
  <si>
    <t>Xl2.49837.1.S1_at</t>
  </si>
  <si>
    <t>CDNA clone IMAGE:4056389</t>
  </si>
  <si>
    <t>Xl2.51758.1.S1_at</t>
  </si>
  <si>
    <t>Transcribed locus, weakly similar to XP_520041.1 PREDICTED: similar to KIAA1833 protein (Pan troglodytes)</t>
  </si>
  <si>
    <t>Xl2.55275.1.A1_at</t>
  </si>
  <si>
    <t>Xl2.46919.1.A1_at</t>
  </si>
  <si>
    <t>Xl.18583</t>
  </si>
  <si>
    <t>Xl2.55790.1.A1_at</t>
  </si>
  <si>
    <t>Xl2.22224.1.S1_at</t>
  </si>
  <si>
    <t>Transcribed locus, moderately similar to XP_514722.1 PREDICTED: hypothetical protein XP_514722 (Pan troglodytes)</t>
  </si>
  <si>
    <t>Xl2.29741.2.S1_x_at</t>
  </si>
  <si>
    <t>ACTA1 actin, alpha 1, skeletal muscle</t>
  </si>
  <si>
    <t>GO:0048741</t>
  </si>
  <si>
    <t>GO:0055001 : muscle cell development</t>
  </si>
  <si>
    <t>GO:0055002 : striated muscle cell development</t>
  </si>
  <si>
    <t>GO:0048747 : muscle fiber development</t>
  </si>
  <si>
    <t>GO:0048741 : skeletal muscle fiber development</t>
  </si>
  <si>
    <t>Xl2.54364.1.A1_at</t>
  </si>
  <si>
    <t>Xl2.48426.1.S1_at</t>
  </si>
  <si>
    <t>Xl2.54098.1.S1_at</t>
  </si>
  <si>
    <t>Xl.21446</t>
  </si>
  <si>
    <t>Transcribed locus, moderately similar to NP_008871.3 SRY (sex determining region Y)-box 5 isoform a (Homo sapiens)</t>
  </si>
  <si>
    <t>sox13</t>
  </si>
  <si>
    <t>SRY (sex determining region Y)-box 13</t>
  </si>
  <si>
    <t>SOX5</t>
  </si>
  <si>
    <t>SRY (sex determining region Y)-box 5</t>
  </si>
  <si>
    <t>SOX5 SRY (sex determining region Y)-box 5</t>
  </si>
  <si>
    <t>Xl2.17357.1.A1_at</t>
  </si>
  <si>
    <t>Xl.72019</t>
  </si>
  <si>
    <t>Xl2.6187.1.S1_at</t>
  </si>
  <si>
    <t>Xl2.9967.1.A1_at</t>
  </si>
  <si>
    <t>Transcribed locus, moderately similar to NP_115744.2 leucine zipper and CTNNBIP1 domain containing (Homo sapiens)</t>
  </si>
  <si>
    <t>LZIC</t>
  </si>
  <si>
    <t>leucine zipper and CTNNBIP1 domain containing</t>
  </si>
  <si>
    <t>LZIC leucine zipper and CTNNBIP1 domain containing</t>
  </si>
  <si>
    <t>Xl2.12295.1.S1_at</t>
  </si>
  <si>
    <t>Transcribed locus, moderately similar to XP_519845.1 PREDICTED: similar to KIAA0636 protein (Pan troglodytes)</t>
  </si>
  <si>
    <t>Xl2.55863.1.S1_at</t>
  </si>
  <si>
    <t>Xl.15106</t>
  </si>
  <si>
    <t>Transcribed locus, strongly similar to NP_989660.1 GCN5 general control of amino-acid synthesis 5-like 2 (Gallus gallus)</t>
  </si>
  <si>
    <t>KAT2A</t>
  </si>
  <si>
    <t>K(lysine) acetyltransferase 2A</t>
  </si>
  <si>
    <t>KAT2A K(lysine) acetyltransferase 2A</t>
  </si>
  <si>
    <t>Xl2.50980.1.S1_at</t>
  </si>
  <si>
    <t>Xl2.48834.1.S1_at</t>
  </si>
  <si>
    <t>tm4sf1</t>
  </si>
  <si>
    <t>transmembrane 4 L six family member 1</t>
  </si>
  <si>
    <t>TM4SF1</t>
  </si>
  <si>
    <t>TM4SF1 transmembrane 4 L six family member 1</t>
  </si>
  <si>
    <t>Xl2.55973.1.S1_at</t>
  </si>
  <si>
    <t>ladybird homeobox 1 transcription factor</t>
  </si>
  <si>
    <t>lbx1</t>
  </si>
  <si>
    <t>LBX1</t>
  </si>
  <si>
    <t>ladybird homeobox 1</t>
  </si>
  <si>
    <t>LBX1 ladybird homeobox 1</t>
  </si>
  <si>
    <t>Xl2.11499.2.S1_at</t>
  </si>
  <si>
    <t>Transcribed locus, weakly similar to NP_084345.1 hypothetical protein LOC78252 (Mus musculus)</t>
  </si>
  <si>
    <t>FAM55D</t>
  </si>
  <si>
    <t>family with sequence similarity 55, member D</t>
  </si>
  <si>
    <t>FAM55D family with sequence similarity 55, member D</t>
  </si>
  <si>
    <t>GO:0005576</t>
  </si>
  <si>
    <t>Xl2.48288.1.S1_at</t>
  </si>
  <si>
    <t>luzp1</t>
  </si>
  <si>
    <t>leucine zipper protein 1</t>
  </si>
  <si>
    <t>LUZP1</t>
  </si>
  <si>
    <t>Transcribed locus, weakly similar to NP_003424.2 zinc finger protein 132 (clone pHZ-12) (Homo sapiens)</t>
  </si>
  <si>
    <t>ZNF132</t>
  </si>
  <si>
    <t>zinc finger protein 132</t>
  </si>
  <si>
    <t>ZNF132 zinc finger protein 132</t>
  </si>
  <si>
    <t>Xl2.22048.2.S1_at</t>
  </si>
  <si>
    <t>Transcribed locus, moderately similar to XP_421394.1 PREDICTED: similar to hypothetical protein 4832420M10 (Gallus gallus)</t>
  </si>
  <si>
    <t>Xl2.50433.1.S1_at</t>
  </si>
  <si>
    <t>Xl2.53071.1.S1_at</t>
  </si>
  <si>
    <t>Xl.70548</t>
  </si>
  <si>
    <t>Xl2.24594.1.S1_at</t>
  </si>
  <si>
    <t>Transcribed locus, weakly similar to XP_421035.1 PREDICTED: similar to Mucin 2 precursor (Intestinal mucin 2) (Gallus gallus)</t>
  </si>
  <si>
    <t>Xl2.18419.1.A1_at</t>
  </si>
  <si>
    <t>Xl2.32671.1.A1_at</t>
  </si>
  <si>
    <t>Xl2.54258.2.S1_at</t>
  </si>
  <si>
    <t>Xl2.53471.1.S1_at</t>
  </si>
  <si>
    <t>Transcribed locus, moderately similar to NP_084537.2 sestrin 3 (Mus musculus)</t>
  </si>
  <si>
    <t>sesn3</t>
  </si>
  <si>
    <t>sestrin 3</t>
  </si>
  <si>
    <t>SESN3</t>
  </si>
  <si>
    <t>SESN3 sestrin 3</t>
  </si>
  <si>
    <t>GO:0007050</t>
  </si>
  <si>
    <t>GO:0007049 : cell cycle</t>
  </si>
  <si>
    <t>GO:0022402 : cell cycle process</t>
  </si>
  <si>
    <t>GO:0007050 : cell cycle arrest</t>
  </si>
  <si>
    <t>Xl2.57097.1.S1_at</t>
  </si>
  <si>
    <t>Xl.56241</t>
  </si>
  <si>
    <t>MGC53840</t>
  </si>
  <si>
    <t>hypothetical protein MGC53840</t>
  </si>
  <si>
    <t>NT5DC2</t>
  </si>
  <si>
    <t>5'-nucleotidase domain containing 2</t>
  </si>
  <si>
    <t>NT5DC2 5'-nucleotidase domain containing 2</t>
  </si>
  <si>
    <t>Xl2.24325.1.S1_at</t>
  </si>
  <si>
    <t>asb12.2</t>
  </si>
  <si>
    <t>ankyrin repeat and SOCS box containing 12</t>
  </si>
  <si>
    <t>ASB12</t>
  </si>
  <si>
    <t>ankyrin repeat and SOCS box-containing 12</t>
  </si>
  <si>
    <t>ASB12 ankyrin repeat and SOCS box-containing 12</t>
  </si>
  <si>
    <t>Xl2.12912.1.A1_at</t>
  </si>
  <si>
    <t>anxa11</t>
  </si>
  <si>
    <t>annexin A11</t>
  </si>
  <si>
    <t>ANXA11</t>
  </si>
  <si>
    <t>ANXA11 annexin A11</t>
  </si>
  <si>
    <t>GO:0007049</t>
  </si>
  <si>
    <t>Xl2.17627.1.S1_at</t>
  </si>
  <si>
    <t>MGC83505</t>
  </si>
  <si>
    <t>hypothetical protein MGC83505</t>
  </si>
  <si>
    <t>RDH5</t>
  </si>
  <si>
    <t>retinol dehydrogenase 5 (11-cis/9-cis)</t>
  </si>
  <si>
    <t>RDH5 retinol dehydrogenase 5 (11-cis/9-cis)</t>
  </si>
  <si>
    <t>Xl2.55516.1.S1_at</t>
  </si>
  <si>
    <t>Xl.6167</t>
  </si>
  <si>
    <t>Xl2.47917.1.A1_at</t>
  </si>
  <si>
    <t>Xl2.5910.1.S1_at</t>
  </si>
  <si>
    <t>Xl.13940</t>
  </si>
  <si>
    <t>Xl2.4375.1.S1_at</t>
  </si>
  <si>
    <t>Transcribed locus, weakly similar to NP_084192.1 serine threonine kinase 31 (Mus musculus)</t>
  </si>
  <si>
    <t>Xl2.24656.1.S1_at</t>
  </si>
  <si>
    <t>MGC52643</t>
  </si>
  <si>
    <t>Similar to actin, alpha 1, skeletal muscle</t>
  </si>
  <si>
    <t>act3</t>
  </si>
  <si>
    <t>similar to actin, alpha 1, skeletal muscle</t>
  </si>
  <si>
    <t>ACTA1</t>
  </si>
  <si>
    <t>actin, alpha 1, skeletal muscle</t>
  </si>
  <si>
    <t>Transcribed locus, weakly similar to NP_005883.2 formin-like 1 (Homo sapiens)</t>
  </si>
  <si>
    <t>fmnl1</t>
  </si>
  <si>
    <t>formin-like 1</t>
  </si>
  <si>
    <t>FMNL1</t>
  </si>
  <si>
    <t>FMNL1 formin-like 1</t>
  </si>
  <si>
    <t>GO:0030036</t>
  </si>
  <si>
    <t>Xl2.17645.1.A1_at</t>
  </si>
  <si>
    <t>Xl2.34102.2.S1_at</t>
  </si>
  <si>
    <t>Xl.63768</t>
  </si>
  <si>
    <t>Transcribed locus, weakly similar to NP_064306.1 cartilage associated protein (Mus musculus)</t>
  </si>
  <si>
    <t>leprel4</t>
  </si>
  <si>
    <t>leprecan-like 4</t>
  </si>
  <si>
    <t>CRTAP</t>
  </si>
  <si>
    <t>cartilage associated protein</t>
  </si>
  <si>
    <t>CRTAP cartilage associated protein</t>
  </si>
  <si>
    <t>GO:0007283</t>
  </si>
  <si>
    <t>GO:0022414 : reproductive process</t>
  </si>
  <si>
    <t>GO:0048609 : reproductive process in a multicellular organism</t>
  </si>
  <si>
    <t>GO:0007276 : gamete generation</t>
  </si>
  <si>
    <t>GO:0048232 : male gamete generation</t>
  </si>
  <si>
    <t>GO:0007283 : spermatogenesis</t>
  </si>
  <si>
    <t>Xl2.53063.2.A1_at</t>
  </si>
  <si>
    <t>Xl.70466</t>
  </si>
  <si>
    <t>Transcribed locus, weakly similar to NP_036247.1 CASP8 associated protein 2 (Homo sapiens)</t>
  </si>
  <si>
    <t>CASP8AP2</t>
  </si>
  <si>
    <t>caspase 8 associated protein 2</t>
  </si>
  <si>
    <t>CASP8AP2 caspase 8 associated protein 2</t>
  </si>
  <si>
    <t>Xl2.33851.1.S1_at</t>
  </si>
  <si>
    <t>Xl.74284</t>
  </si>
  <si>
    <t>Xl2.15573.1.A1_at</t>
  </si>
  <si>
    <t>Xl.72803</t>
  </si>
  <si>
    <t>Xl2.26049.1.S1_at</t>
  </si>
  <si>
    <t>Xl2.9140.1.A1_at</t>
  </si>
  <si>
    <t>Xl2.50950.1.S1_at</t>
  </si>
  <si>
    <t>CDNA clone IMAGE:7209565</t>
  </si>
  <si>
    <t>PLEKHA7</t>
  </si>
  <si>
    <t>pleckstrin homology domain containing, family A member 7</t>
  </si>
  <si>
    <t>PLEKHA7 pleckstrin homology domain containing, family A member 7</t>
  </si>
  <si>
    <t>GO:0090136</t>
  </si>
  <si>
    <t>GO:0016337 : cell-cell adhesion</t>
  </si>
  <si>
    <t>GO:0090136 : epithelial cell-cell adhesion</t>
  </si>
  <si>
    <t>Xl2.12397.1.S1_at</t>
  </si>
  <si>
    <t>Xl2.55971.1.A1_at</t>
  </si>
  <si>
    <t>Ecto-nucleosidase triphosphate diphosphohydrolase 5</t>
  </si>
  <si>
    <t>entpd6</t>
  </si>
  <si>
    <t>ectonucleoside triphosphate diphosphohydrolase 6 (putative)</t>
  </si>
  <si>
    <t>ENTPD5</t>
  </si>
  <si>
    <t>ectonucleoside triphosphate diphosphohydrolase 5</t>
  </si>
  <si>
    <t>ENTPD5 ectonucleoside triphosphate diphosphohydrolase 5</t>
  </si>
  <si>
    <t>Xl2.16464.1.S1_at</t>
  </si>
  <si>
    <t>Xl.46928</t>
  </si>
  <si>
    <t>spag6</t>
  </si>
  <si>
    <t>sperm associated antigen 6</t>
  </si>
  <si>
    <t>SPAG6</t>
  </si>
  <si>
    <t>SPAG6 sperm associated antigen 6</t>
  </si>
  <si>
    <t>GO:0007286</t>
  </si>
  <si>
    <t>GO:0048468 : cell development</t>
  </si>
  <si>
    <t>GO:0007281 : germ cell development</t>
  </si>
  <si>
    <t>GO:0007286 : spermatid development</t>
  </si>
  <si>
    <t>Xl2.49708.1.S1_at</t>
  </si>
  <si>
    <t>Xl2.4766.1.A1_at</t>
  </si>
  <si>
    <t>Transcribed locus, moderately similar to XP_422857.1 PREDICTED: similar to ash1 (absent, small, or homeotic)-like (Gallus gallus)</t>
  </si>
  <si>
    <t>ASH1L</t>
  </si>
  <si>
    <t>ash1 (absent, small, or homeotic)-like</t>
  </si>
  <si>
    <t>ASH1L ash1 (absent, small, or homeotic)-like</t>
  </si>
  <si>
    <t>GO:0045449</t>
  </si>
  <si>
    <t>Xl2.53813.1.S1_at</t>
  </si>
  <si>
    <t>Transcribed locus, weakly similar to XP_425666.1 PREDICTED: similar to XRRA1 protein (Gallus gallus)</t>
  </si>
  <si>
    <t>Xl2.55755.1.S1_at</t>
  </si>
  <si>
    <t>Transcribed locus, weakly similar to NP_989589.1 semaphorin 3F (Gallus gallus)</t>
  </si>
  <si>
    <t>sema3f</t>
  </si>
  <si>
    <t>sema domain, immunoglobulin domain (Ig), short basic domain, secreted, (semaphorin) 3F</t>
  </si>
  <si>
    <t>SEMA3F</t>
  </si>
  <si>
    <t>SEMA3F sema domain, immunoglobulin domain (Ig), short basic domain, secreted, (semaphorin) 3F</t>
  </si>
  <si>
    <t>Xl2.51631.1.S1_at</t>
  </si>
  <si>
    <t>Xl.84566</t>
  </si>
  <si>
    <t>Transcribed locus, weakly similar to XP_424503.1 PREDICTED: type II alpha keratin IIA (Gallus gallus)</t>
  </si>
  <si>
    <t>krt5.4</t>
  </si>
  <si>
    <t>keratin 5, gene 4</t>
  </si>
  <si>
    <t>KRT5</t>
  </si>
  <si>
    <t>keratin 5</t>
  </si>
  <si>
    <t>KRT5 keratin 5</t>
  </si>
  <si>
    <t>Xl2.21638.1.A1_at</t>
  </si>
  <si>
    <t>dio2-A</t>
  </si>
  <si>
    <t>Type II iodothyronine deiodinase</t>
  </si>
  <si>
    <t>DIO2</t>
  </si>
  <si>
    <t>deiodinase, iodothyronine, type II</t>
  </si>
  <si>
    <t>DIO2 deiodinase, iodothyronine, type II</t>
  </si>
  <si>
    <t>Xl2.46896.1.S1_at</t>
  </si>
  <si>
    <t>Xl.63402</t>
  </si>
  <si>
    <t>Transcribed locus, weakly similar to XP_516869.1 PREDICTED: similar to RIKEN cDNA 4930558O21 (Pan troglodytes)</t>
  </si>
  <si>
    <t>LRRIQ4</t>
  </si>
  <si>
    <t>leucine-rich repeats and IQ motif containing 4</t>
  </si>
  <si>
    <t>LRRIQ4 leucine-rich repeats and IQ motif containing 4</t>
  </si>
  <si>
    <t>Xl2.18542.1.A1_at</t>
  </si>
  <si>
    <t>Transcribed locus, weakly similar to NP_862904.1 epidermodysplasia verruciformis 2 (Mus musculus)</t>
  </si>
  <si>
    <t>TMC8</t>
  </si>
  <si>
    <t>transmembrane channel-like 8</t>
  </si>
  <si>
    <t>TMC8 transmembrane channel-like 8</t>
  </si>
  <si>
    <t>GO:0016020</t>
  </si>
  <si>
    <t>Xl2.1184.1.S1_at</t>
  </si>
  <si>
    <t>fli1-a</t>
  </si>
  <si>
    <t>Friend leukemia virus integration 1</t>
  </si>
  <si>
    <t>FLI1</t>
  </si>
  <si>
    <t>FLI1 Friend leukemia virus integration 1</t>
  </si>
  <si>
    <t>Xl2.587.1.S1_at</t>
  </si>
  <si>
    <t>Gh</t>
  </si>
  <si>
    <t>gh1-a</t>
  </si>
  <si>
    <t>growth hormone 1</t>
  </si>
  <si>
    <t>GH1</t>
  </si>
  <si>
    <t>GH1 growth hormone 1</t>
  </si>
  <si>
    <t>GO:0060396</t>
  </si>
  <si>
    <t>GO:0060396 : growth hormone receptor signaling pathway</t>
  </si>
  <si>
    <t>Xl2.56531.1.S1_at</t>
  </si>
  <si>
    <t>Xl.1866</t>
  </si>
  <si>
    <t>GO:0007200 : activation of phospholipase C activity by G-protein coupled receptor protein signaling pathway coupled to IP3 second messenger</t>
  </si>
  <si>
    <t>GO:0060158 : activation of phospholipase C activity by dopamine receptor signaling pathway</t>
  </si>
  <si>
    <t>Xl2.54920.1.A1_at</t>
  </si>
  <si>
    <t>Transcribed locus, weakly similar to NP_038569.1 glutathione S-transferase, pi 1 (Mus musculus)</t>
  </si>
  <si>
    <t>gstp1</t>
  </si>
  <si>
    <t>glutathione S-transferase pi 1</t>
  </si>
  <si>
    <t>GSTP1</t>
  </si>
  <si>
    <t>GSTP1 glutathione S-transferase pi 1</t>
  </si>
  <si>
    <t>Xl2.1211.1.S1_at</t>
  </si>
  <si>
    <t>elaDAB-A</t>
  </si>
  <si>
    <t>MHC class II beta-chain</t>
  </si>
  <si>
    <t>hla-drb1</t>
  </si>
  <si>
    <t>major histocompatibility complex, class II, DR beta 1</t>
  </si>
  <si>
    <t>LOC100294318</t>
  </si>
  <si>
    <t>similar to major histocompatibility complex, class II, DQ beta 1</t>
  </si>
  <si>
    <t>LOC100294318 similar to major histocompatibility complex, class II, DQ beta 1</t>
  </si>
  <si>
    <t>Xl2.56019.1.S1_at</t>
  </si>
  <si>
    <t>Xl.81174</t>
  </si>
  <si>
    <t>Xl2.24143.2.S1_at</t>
  </si>
  <si>
    <t>Xl.72260</t>
  </si>
  <si>
    <t>Transcribed locus, moderately similar to XP_419192.1 PREDICTED: similar to Chloride channel protein 6 (ClC-6) (Gallus gallus)</t>
  </si>
  <si>
    <t>Xl2.3598.1.A1_at</t>
  </si>
  <si>
    <t>Xl2.2918.1.S1_at</t>
  </si>
  <si>
    <t>MGC68723</t>
  </si>
  <si>
    <t>hypothetical protein MGC68723</t>
  </si>
  <si>
    <t>CTSS</t>
  </si>
  <si>
    <t>cathepsin S</t>
  </si>
  <si>
    <t>CTSS cathepsin S</t>
  </si>
  <si>
    <t>GO:0006955 : immune response</t>
  </si>
  <si>
    <t>GO:0050896 : response to stimulus</t>
  </si>
  <si>
    <t>Xl2.21529.1.S1_at</t>
  </si>
  <si>
    <t>lhcgr-A</t>
  </si>
  <si>
    <t>Luteinizing hormonechoriogonadotropin receptor</t>
  </si>
  <si>
    <t>LHCGR</t>
  </si>
  <si>
    <t>luteinizing hormone/choriogonadotropin receptor</t>
  </si>
  <si>
    <t>LHCGR luteinizing hormone/choriogonadotropin receptor</t>
  </si>
  <si>
    <t>Xl2.12290.1.A1_at</t>
  </si>
  <si>
    <t>Xl.72132</t>
  </si>
  <si>
    <t>Xl2.34687.1.S1_at</t>
  </si>
  <si>
    <t>CDNA clone IMAGE:3399116</t>
  </si>
  <si>
    <t>akr1cl1</t>
  </si>
  <si>
    <t>aldo-keto reductase family 1, member C-like 1</t>
  </si>
  <si>
    <t>AKR1C3</t>
  </si>
  <si>
    <t>aldo-keto reductase family 1, member C3 (3-alpha hydroxysteroid dehydrogenase, type II)</t>
  </si>
  <si>
    <t>AKR1C3 aldo-keto reductase family 1, member C3 (3-alpha hydroxysteroid dehydrogenase, type II)</t>
  </si>
  <si>
    <t>Xl2.56731.1.S1_at</t>
  </si>
  <si>
    <t>Xl2.56890.1.S1_at</t>
  </si>
  <si>
    <t>Xl2.31993.1.A1_at</t>
  </si>
  <si>
    <t>Xl.74231</t>
  </si>
  <si>
    <t>Xl2.51082.1.S1_at</t>
  </si>
  <si>
    <t>Xl.71269</t>
  </si>
  <si>
    <t>eukaryotic translation initiation factor 4A3</t>
  </si>
  <si>
    <t>EIF4A3 eukaryotic translation initiation factor 4A3</t>
  </si>
  <si>
    <t>GO:0008380</t>
  </si>
  <si>
    <t>GO:0016070 : RNA metabolic process</t>
  </si>
  <si>
    <t>GO:0006396 : RNA processing</t>
  </si>
  <si>
    <t>GO:0008380 : RNA splicing</t>
  </si>
  <si>
    <t>Xl2.9439.1.S1_at</t>
  </si>
  <si>
    <t>hoxa3</t>
  </si>
  <si>
    <t>homeobox A3</t>
  </si>
  <si>
    <t>HOXA3</t>
  </si>
  <si>
    <t>HOXA3 homeobox A3</t>
  </si>
  <si>
    <t>Xl2.19181.1.S1_x_at</t>
  </si>
  <si>
    <t>tcra-A</t>
  </si>
  <si>
    <t>Xl2.56541.1.S1_at</t>
  </si>
  <si>
    <t>mhc-A</t>
  </si>
  <si>
    <t>Myosin heavy chain clone E3</t>
  </si>
  <si>
    <t>Xl2.3242.1.S1_at</t>
  </si>
  <si>
    <t>MGC53951</t>
  </si>
  <si>
    <t>Similar to solute carrier family 3 (activators of dibasic and neutral amino acid transport), member 2</t>
  </si>
  <si>
    <t>slc3a2</t>
  </si>
  <si>
    <t>solute carrier family 3 (activators of dibasic and neutral amino acid transport), member 2</t>
  </si>
  <si>
    <t>SLC3A2</t>
  </si>
  <si>
    <t>SLC3A2 solute carrier family 3 (activators of dibasic and neutral amino acid transport), member 2</t>
  </si>
  <si>
    <t>GO:0006816</t>
  </si>
  <si>
    <t>GO:0006812 : cation transport</t>
  </si>
  <si>
    <t>GO:0015674 : di-, tri-valent inorganic cation transport</t>
  </si>
  <si>
    <t>GO:0070838 : divalent metal ion transport</t>
  </si>
  <si>
    <t>GO:0006816 : calcium ion transport</t>
  </si>
  <si>
    <t>Xl2.49433.1.S1_at</t>
  </si>
  <si>
    <t>ucp3</t>
  </si>
  <si>
    <t>uncoupling protein 3 (mitochondrial, proton carrier)</t>
  </si>
  <si>
    <t>UCP2</t>
  </si>
  <si>
    <t>uncoupling protein 2 (mitochondrial, proton carrier)</t>
  </si>
  <si>
    <t>UCP2 uncoupling protein 2 (mitochondrial, proton carrier)</t>
  </si>
  <si>
    <t>Xl2.48715.1.S1_at</t>
  </si>
  <si>
    <t>xV2R D-1</t>
  </si>
  <si>
    <t>Vomeronasal receptor D-1</t>
  </si>
  <si>
    <t>Xl2.45560.1.A1_at</t>
  </si>
  <si>
    <t>Xl.17509</t>
  </si>
  <si>
    <t>Xl2.52035.1.S1_at</t>
  </si>
  <si>
    <t>mdm4</t>
  </si>
  <si>
    <t>Mdm4 p53 binding protein homolog</t>
  </si>
  <si>
    <t>MDM4</t>
  </si>
  <si>
    <t>MDM4 Mdm4 p53 binding protein homolog</t>
  </si>
  <si>
    <t>GO:0008283</t>
  </si>
  <si>
    <t>GO:0008283 : cell proliferation</t>
  </si>
  <si>
    <t>Xl2.19421.1.A1_at</t>
  </si>
  <si>
    <t>Transcribed locus, weakly similar to XP_423824.1 PREDICTED: similar to KIAA1447 protein, partial (Gallus gallus)</t>
  </si>
  <si>
    <t>BAHCC1</t>
  </si>
  <si>
    <t>BAH domain and coiled-coil containing 1</t>
  </si>
  <si>
    <t>BAHCC1 BAH domain and coiled-coil containing 1</t>
  </si>
  <si>
    <t>GO:0003677</t>
  </si>
  <si>
    <t>Xl2.13468.1.A1_at</t>
  </si>
  <si>
    <t>Xl2.1165.1.A1_at</t>
  </si>
  <si>
    <t>drd2-B</t>
  </si>
  <si>
    <t>Dopamine receptor D2</t>
  </si>
  <si>
    <t>drd2-a</t>
  </si>
  <si>
    <t>dopamine receptor D2</t>
  </si>
  <si>
    <t>DRD2</t>
  </si>
  <si>
    <t>DRD2 dopamine receptor D2</t>
  </si>
  <si>
    <t>GO:0060158</t>
  </si>
  <si>
    <t>GO:0006004 : fucose metabolic process</t>
  </si>
  <si>
    <t>Xl2.13423.1.A1_at</t>
  </si>
  <si>
    <t>Transcribed locus, strongly similar to NP_989752.1 nuclear receptor subfamily 2, group F, member 2 (Gallus gallus)</t>
  </si>
  <si>
    <t>Xl2.15858.1.S1_at</t>
  </si>
  <si>
    <t>FSTL1</t>
  </si>
  <si>
    <t>fstl1</t>
  </si>
  <si>
    <t>follistatin-like 1</t>
  </si>
  <si>
    <t>FSTL1 follistatin-like 1</t>
  </si>
  <si>
    <t>GO:0030509</t>
  </si>
  <si>
    <t>Xl2.21557.1.A1_at</t>
  </si>
  <si>
    <t>lhx2-B</t>
  </si>
  <si>
    <t>Putative LIM homeodomain transcription factor, C terminal</t>
  </si>
  <si>
    <t>lhx2</t>
  </si>
  <si>
    <t>LIM homeobox 2</t>
  </si>
  <si>
    <t>LHX2</t>
  </si>
  <si>
    <t>LHX2 LIM homeobox 2</t>
  </si>
  <si>
    <t>Xl2.55036.1.A1_at</t>
  </si>
  <si>
    <t>Xl2.34143.1.A1_at</t>
  </si>
  <si>
    <t>Xl2.742.1.S1_at</t>
  </si>
  <si>
    <t>Xl2.23508.1.S1_x_at</t>
  </si>
  <si>
    <t>Xl2.55732.1.S1_x_at</t>
  </si>
  <si>
    <t>Transcribed locus, weakly similar to XP_418257.1 PREDICTED: similar to Paired amphipathic helix protein Sin3b (Gallus gallus)</t>
  </si>
  <si>
    <t>sin3b</t>
  </si>
  <si>
    <t>SIN3 homolog B, transcription regulator</t>
  </si>
  <si>
    <t>SIN3B</t>
  </si>
  <si>
    <t>SIN3B SIN3 homolog B, transcription regulator</t>
  </si>
  <si>
    <t>GO:0045892</t>
  </si>
  <si>
    <t>GO:0016481 : negative regulation of transcription</t>
  </si>
  <si>
    <t>GO:0045892 : negative regulation of transcription, DNA-dependent</t>
  </si>
  <si>
    <t>Xl2.22521.1.S1_at</t>
  </si>
  <si>
    <t>Xl2.26372.1.A1_at</t>
  </si>
  <si>
    <t>Xl2.50874.1.S1_at</t>
  </si>
  <si>
    <t>Xl.10638</t>
  </si>
  <si>
    <t>Xl2.50224.2.A1_at</t>
  </si>
  <si>
    <t>Transcribed locus, weakly similar to NP_082410.1 LysM, putative peptidoglycan-binding, domain containing 1 (Mus musculus)</t>
  </si>
  <si>
    <t>LOC100036864</t>
  </si>
  <si>
    <t>hypothetical protein LOC100036864</t>
  </si>
  <si>
    <t>LYSMD1</t>
  </si>
  <si>
    <t>LysM, putative peptidoglycan-binding, domain containing 1</t>
  </si>
  <si>
    <t>LYSMD1 LysM, putative peptidoglycan-binding, domain containing 1</t>
  </si>
  <si>
    <t>GO:0016998</t>
  </si>
  <si>
    <t>GO:0016998 : cell wall macromolecule catabolic process</t>
  </si>
  <si>
    <t>Xl2.12980.1.A1_at</t>
  </si>
  <si>
    <t>Xl.72404</t>
  </si>
  <si>
    <t>Xl2.18309.1.A1_at</t>
  </si>
  <si>
    <t>Xl2.18458.1.A1_at</t>
  </si>
  <si>
    <t>Xl2.47592.1.S1_at</t>
  </si>
  <si>
    <t>pip5k1b</t>
  </si>
  <si>
    <t>phosphatidylinositol-4-phosphate 5-kinase, type I, beta</t>
  </si>
  <si>
    <t>PIP5K1B</t>
  </si>
  <si>
    <t>PIP5K1B phosphatidylinositol-4-phosphate 5-kinase, type I, beta</t>
  </si>
  <si>
    <t>GO:0016310</t>
  </si>
  <si>
    <t>GO:0016310 : phosphorylation</t>
  </si>
  <si>
    <t>Xl2.17507.1.A1_at</t>
  </si>
  <si>
    <t>Xl2.41549.1.A1_at</t>
  </si>
  <si>
    <t>Xl.81026</t>
  </si>
  <si>
    <t>eif4a2</t>
  </si>
  <si>
    <t>eukaryotic translation initiation factor 4A2</t>
  </si>
  <si>
    <t>EIF4A3</t>
  </si>
  <si>
    <t>corticotropin releasing hormone receptor 1</t>
  </si>
  <si>
    <t>CRHR1 corticotropin releasing hormone receptor 1</t>
  </si>
  <si>
    <t>Xl2.53083.1.S1_at</t>
  </si>
  <si>
    <t>Xl.12082</t>
  </si>
  <si>
    <t>Transcribed locus, weakly similar to XP_514017.1 PREDICTED: hypothetical protein XP_514017 (Pan troglodytes)</t>
  </si>
  <si>
    <t>SDCCAG3</t>
  </si>
  <si>
    <t>serologically defined colon cancer antigen 3</t>
  </si>
  <si>
    <t>SDCCAG3 serologically defined colon cancer antigen 3</t>
  </si>
  <si>
    <t>Xl2.56210.1.S1_at</t>
  </si>
  <si>
    <t>Xl2.21606.1.A1_at</t>
  </si>
  <si>
    <t>LOC398386</t>
  </si>
  <si>
    <t>T-cell receptor alpha</t>
  </si>
  <si>
    <t>Xl2.47297.2.A1_at</t>
  </si>
  <si>
    <t>Xl.81639</t>
  </si>
  <si>
    <t>Xl2.25115.1.A1_at</t>
  </si>
  <si>
    <t>Transcribed locus, weakly similar to NP_081487.1 annexin A13 (Mus musculus)</t>
  </si>
  <si>
    <t>anxa3</t>
  </si>
  <si>
    <t>annexin A3</t>
  </si>
  <si>
    <t>ANXA13</t>
  </si>
  <si>
    <t>annexin A13</t>
  </si>
  <si>
    <t>ANXA13 annexin A13</t>
  </si>
  <si>
    <t>GO:0030154</t>
  </si>
  <si>
    <t>GO:0048869 : cellular developmental process</t>
  </si>
  <si>
    <t>GO:0030154 : cell differentiation</t>
  </si>
  <si>
    <t>Xl2.53043.1.S1_at</t>
  </si>
  <si>
    <t>Transcribed locus, moderately similar to XP_214817.3 PREDICTED: similar to Glioma tumor suppressor candidate region gene 1 protein (Rattus norvegicus)</t>
  </si>
  <si>
    <t>GLTSCR1</t>
  </si>
  <si>
    <t>glioma tumor suppressor candidate region gene 1</t>
  </si>
  <si>
    <t>GLTSCR1 glioma tumor suppressor candidate region gene 1</t>
  </si>
  <si>
    <t>Xl2.21451.1.S1_x_at</t>
  </si>
  <si>
    <t>Xl.75671</t>
  </si>
  <si>
    <t>LOC443737</t>
  </si>
  <si>
    <t>Pre-IgM VH-region (AA-18 to 120)</t>
  </si>
  <si>
    <t>Xl2.48017.1.S1_at</t>
  </si>
  <si>
    <t>Xl2.104.2.S1_a_at</t>
  </si>
  <si>
    <t>Paired-like homeodomain transcription factor 2</t>
  </si>
  <si>
    <t>pitx2-a</t>
  </si>
  <si>
    <t>paired-like homeodomain 2</t>
  </si>
  <si>
    <t>PITX2</t>
  </si>
  <si>
    <t>PITX2 paired-like homeodomain 2</t>
  </si>
  <si>
    <t>Xl2.948.1.S1_at</t>
  </si>
  <si>
    <t>cyp19a1</t>
  </si>
  <si>
    <t>cytochrome P450, family 19, subfamily A, polypeptide 1</t>
  </si>
  <si>
    <t>CYP19A1</t>
  </si>
  <si>
    <t>CYP19A1 cytochrome P450, family 19, subfamily A, polypeptide 1</t>
  </si>
  <si>
    <t>GO:0006694</t>
  </si>
  <si>
    <t>GO:0008610 : lipid biosynthetic process</t>
  </si>
  <si>
    <t>GO:0006694 : steroid biosynthetic process</t>
  </si>
  <si>
    <t>Xl2.52687.1.A1_at</t>
  </si>
  <si>
    <t>FPGT</t>
  </si>
  <si>
    <t>fucose-1-phosphate guanylyltransferase</t>
  </si>
  <si>
    <t>FPGT fucose-1-phosphate guanylyltransferase</t>
  </si>
  <si>
    <t>GO:0006004</t>
  </si>
  <si>
    <t>GO:0044262 : cellular carbohydrate metabolic process</t>
  </si>
  <si>
    <t>GO:0005996 : monosaccharide metabolic process</t>
  </si>
  <si>
    <t>GO:0019318 : hexose metabolic process</t>
  </si>
  <si>
    <t>Xl2.12227.1.S1_at</t>
  </si>
  <si>
    <t>pgam2</t>
  </si>
  <si>
    <t>Phosphoglycerate mutase 2</t>
  </si>
  <si>
    <t>phosphoglycerate mutase 2 (muscle)</t>
  </si>
  <si>
    <t>PGAM2</t>
  </si>
  <si>
    <t>phosphoglycerate mutase 2</t>
  </si>
  <si>
    <t>PGAM2 phosphoglycerate mutase 2 (muscle)</t>
  </si>
  <si>
    <t>GO:0006941</t>
  </si>
  <si>
    <t>GO:0006941 : striated muscle contraction</t>
  </si>
  <si>
    <t>Xl2.56024.1.S1_at</t>
  </si>
  <si>
    <t>NO LONGER IN UNIGENE</t>
  </si>
  <si>
    <t>Xl2.56488.1.S1_at</t>
  </si>
  <si>
    <t>Transcribed locus, weakly similar to XP_426381.1 PREDICTED: similar to CG33080-PA (Gallus gallus)</t>
  </si>
  <si>
    <t>Xl2.12302.2.S1_at</t>
  </si>
  <si>
    <t>Transcribed locus, strongly similar to XP_424734.1 PREDICTED: similar to Mitogen-activated protein kinase kinase kinase 1 (MAPKERK kinase kinase 1) (MEK kinase 1) (MEKK 1) (Gallus gallus)</t>
  </si>
  <si>
    <t>MAP3K1</t>
  </si>
  <si>
    <t>mitogen-activated protein kinase kinase kinase 1</t>
  </si>
  <si>
    <t>MAP3K1 mitogen-activated protein kinase kinase kinase 1</t>
  </si>
  <si>
    <t>GO:0007249</t>
  </si>
  <si>
    <t>GO:0023034 : intracellular signaling pathway</t>
  </si>
  <si>
    <t>GO:0007243 : intracellular protein kinase cascade</t>
  </si>
  <si>
    <t>GO:0007249 : I-kappaB kinase/NF-kappaB cascade</t>
  </si>
  <si>
    <t>GO:0043123 : positive regulation of I-kappaB kinase/NF-kappaB cascade</t>
  </si>
  <si>
    <t>Xl2.29661.1.S1_at</t>
  </si>
  <si>
    <t>MGC82831</t>
  </si>
  <si>
    <t>MGC82831 protein</t>
  </si>
  <si>
    <t>ACP5</t>
  </si>
  <si>
    <t>acid phosphatase 5, tartrate resistant</t>
  </si>
  <si>
    <t>ACP5 acid phosphatase 5, tartrate resistant</t>
  </si>
  <si>
    <t>GO:0016311</t>
  </si>
  <si>
    <t>GO:0006793 : phosphorus metabolic process</t>
  </si>
  <si>
    <t>GO:0006796 : phosphate metabolic process</t>
  </si>
  <si>
    <t>GO:0016311 : dephosphorylation</t>
  </si>
  <si>
    <t>Xl2.49569.1.S1_s_at</t>
  </si>
  <si>
    <t>Xl.74127</t>
  </si>
  <si>
    <t>vsnl1-b</t>
  </si>
  <si>
    <t>visinin-like 1</t>
  </si>
  <si>
    <t>VSNL1</t>
  </si>
  <si>
    <t>VSNL1 visinin-like 1</t>
  </si>
  <si>
    <t>Xl2.14255.1.S1_at</t>
  </si>
  <si>
    <t>Xl.64040</t>
  </si>
  <si>
    <t>ppp1r3c</t>
  </si>
  <si>
    <t>protein phosphatase 1, regulatory (inhibitor) subunit 3C</t>
  </si>
  <si>
    <t>PPP1R3C</t>
  </si>
  <si>
    <t>PPP1R3C protein phosphatase 1, regulatory (inhibitor) subunit 3C</t>
  </si>
  <si>
    <t>GO:0005975</t>
  </si>
  <si>
    <t>GO:0005975 : carbohydrate metabolic process</t>
  </si>
  <si>
    <t>Xl2.28874.1.A1_at</t>
  </si>
  <si>
    <t>Xl.9667</t>
  </si>
  <si>
    <t>Transcribed locus, weakly similar to XP_468799.1 expressed protein (Oryza sativa (japonica cultivar-group))</t>
  </si>
  <si>
    <t>Xl2.55350.1.A1_at</t>
  </si>
  <si>
    <t>Xl2.52.1.S1_at</t>
  </si>
  <si>
    <t>crhr1.2</t>
  </si>
  <si>
    <t>corticotropin releasing hormone receptor 1, gene 2</t>
  </si>
  <si>
    <t>CRHR1</t>
  </si>
  <si>
    <t>Transcribed locus, weakly similar to NP_000241.1 myeloperoxidase (Homo sapiens)</t>
  </si>
  <si>
    <t>mpo</t>
  </si>
  <si>
    <t>myeloperoxidase</t>
  </si>
  <si>
    <t>MPO</t>
  </si>
  <si>
    <t>MPO myeloperoxidase</t>
  </si>
  <si>
    <t>Xl2.9315.1.S1_at</t>
  </si>
  <si>
    <t>LOC494705</t>
  </si>
  <si>
    <t>hypothetical LOC494705</t>
  </si>
  <si>
    <t>CCR5</t>
  </si>
  <si>
    <t>chemokine (C-C motif) receptor 5</t>
  </si>
  <si>
    <t>CCR5 chemokine (C-C motif) receptor 5</t>
  </si>
  <si>
    <t>Xl2.3164.1.A1_at</t>
  </si>
  <si>
    <t>Xl2.623.1.S1_at</t>
  </si>
  <si>
    <t>nkx2-6</t>
  </si>
  <si>
    <t>NK2 homeobox 6</t>
  </si>
  <si>
    <t>NKX2-6</t>
  </si>
  <si>
    <t>NK2 transcription factor related, locus 6</t>
  </si>
  <si>
    <t>NKX2-6 NK2 transcription factor related, locus 6</t>
  </si>
  <si>
    <t>GO:0006351</t>
  </si>
  <si>
    <t>Xl2.11302.2.A1_at</t>
  </si>
  <si>
    <t>Transcribed locus, weakly similar to NP_034487.1 glutathione S-transferase, alpha 4 (Mus musculus)</t>
  </si>
  <si>
    <t>gsta1</t>
  </si>
  <si>
    <t>glutathione S-transferase alpha 1</t>
  </si>
  <si>
    <t>GSTA1</t>
  </si>
  <si>
    <t>GSTA1 glutathione S-transferase alpha 1</t>
  </si>
  <si>
    <t>GO:0006749</t>
  </si>
  <si>
    <t>GO:0006575 : cellular amino acid derivative metabolic process</t>
  </si>
  <si>
    <t>GO:0006749 : glutathione metabolic process</t>
  </si>
  <si>
    <t>Xl2.14834.1.A1_at</t>
  </si>
  <si>
    <t>Xl.52978</t>
  </si>
  <si>
    <t>Xl2.9384.1.A1_at</t>
  </si>
  <si>
    <t>Transcribed locus, strongly similar to NP_766132.1 neurexin III (Mus musculus)</t>
  </si>
  <si>
    <t>Xl2.57003.1.S1_at</t>
  </si>
  <si>
    <t>Xl.24086</t>
  </si>
  <si>
    <t>mmp28-a</t>
  </si>
  <si>
    <t>matrix metallopeptidase 28</t>
  </si>
  <si>
    <t>MMP28</t>
  </si>
  <si>
    <t>MMP28 matrix metallopeptidase 28</t>
  </si>
  <si>
    <t>GO:0008152</t>
  </si>
  <si>
    <t>Xl2.51558.1.S1_at</t>
  </si>
  <si>
    <t>Xl.25169</t>
  </si>
  <si>
    <t>Xl2.674.1.S1_at</t>
  </si>
  <si>
    <t>anf-A</t>
  </si>
  <si>
    <t>Xl2.5987.1.S1_at</t>
  </si>
  <si>
    <t>Xl2.23015.2.S1_at</t>
  </si>
  <si>
    <t>Xl.72026</t>
  </si>
  <si>
    <t>Transcribed locus, moderately similar to XP_513995.1 PREDICTED: myocilin (Pan troglodytes)</t>
  </si>
  <si>
    <t>Xl2.24636.1.A1_at</t>
  </si>
  <si>
    <t>Xl.74042</t>
  </si>
  <si>
    <t>Xl2.51556.1.S1_at</t>
  </si>
  <si>
    <t>Xl.84483</t>
  </si>
  <si>
    <t>Transcribed locus, moderately similar to XP_523786.1 PREDICTED: similar to myosin, heavy polypeptide 13, skeletal muscle; extraocular muscle myosin heavy chain (Pan troglodytes)</t>
  </si>
  <si>
    <t>MYH4</t>
  </si>
  <si>
    <t>myosin, heavy chain 4, skeletal muscle</t>
  </si>
  <si>
    <t>MYH4 myosin, heavy chain 4, skeletal muscle</t>
  </si>
  <si>
    <t>GO:0006936</t>
  </si>
  <si>
    <t>GO:0032501 : multicellular organismal process</t>
  </si>
  <si>
    <t>GO:0003008 : system process</t>
  </si>
  <si>
    <t>GO:0003012 : muscle system process</t>
  </si>
  <si>
    <t>GO:0006936 : muscle contraction</t>
  </si>
  <si>
    <t>Xl2.9232.1.A1_at</t>
  </si>
  <si>
    <t>Xl.8484</t>
  </si>
  <si>
    <t>GO:0007155 : cell adhesion</t>
  </si>
  <si>
    <t>Xl2.33299.1.S1_at</t>
  </si>
  <si>
    <t>Xl.70144</t>
  </si>
  <si>
    <t>cav1-b</t>
  </si>
  <si>
    <t>caveolin 1, caveolae protein, 22kDa</t>
  </si>
  <si>
    <t>CAV1</t>
  </si>
  <si>
    <t>CAV1 caveolin 1, caveolae protein, 22kDa</t>
  </si>
  <si>
    <t>GO:0030514</t>
  </si>
  <si>
    <t>GO:0007178 : transmembrane receptor protein serine/threonine kinase signaling pathway</t>
  </si>
  <si>
    <t>GO:0030509 : BMP signaling pathway</t>
  </si>
  <si>
    <t>GO:0030514 : negative regulation of BMP signaling pathway</t>
  </si>
  <si>
    <t>Xl2.56804.1.S1_at</t>
  </si>
  <si>
    <t>Xl2.11324.1.A1_at</t>
  </si>
  <si>
    <t>Xl2.24663.1.A1_at</t>
  </si>
  <si>
    <t>Xl2.21556.1.A1_at</t>
  </si>
  <si>
    <t>lhx7-A</t>
  </si>
  <si>
    <t>Putative LIM homeodomain transcription factor, N terminal</t>
  </si>
  <si>
    <t>lhx8</t>
  </si>
  <si>
    <t>LIM homeobox 8</t>
  </si>
  <si>
    <t>LHX8</t>
  </si>
  <si>
    <t>LHX8 LIM homeobox 8</t>
  </si>
  <si>
    <t>GO:0003700</t>
  </si>
  <si>
    <t>GO:0030528 : transcription regulator activity</t>
  </si>
  <si>
    <t>GO:0003700 : transcription factor activity</t>
  </si>
  <si>
    <t>Xl2.23508.1.S1_s_at</t>
  </si>
  <si>
    <t>Ig rearranged mu chain mRNA VJ-region</t>
  </si>
  <si>
    <t>Xl2.6263.3.S1_a_at</t>
  </si>
  <si>
    <t>mylpf</t>
  </si>
  <si>
    <t>Myosin light chain, phosphorylatable, fast skeletal muscle</t>
  </si>
  <si>
    <t>myosin light chain, phosphorylatable, fast skeletal muscle</t>
  </si>
  <si>
    <t>MYLPF</t>
  </si>
  <si>
    <t>MYLPF myosin light chain, phosphorylatable, fast skeletal muscle</t>
  </si>
  <si>
    <t>GO:0007519</t>
  </si>
  <si>
    <t>GO:0060537 : muscle tissue development</t>
  </si>
  <si>
    <t>GO:0014706 : striated muscle tissue development</t>
  </si>
  <si>
    <t>GO:0007519 : skeletal muscle tissue development</t>
  </si>
  <si>
    <t>Xl2.33590.1.A1_at</t>
  </si>
  <si>
    <t>Xl.74240</t>
  </si>
  <si>
    <t>Transcribed locus, weakly similar to NP_568422.1 unknown protein (Arabidopsis thaliana)</t>
  </si>
  <si>
    <t>Xl2.47573.1.S1_at</t>
  </si>
  <si>
    <t>Xl.66975</t>
  </si>
  <si>
    <t>MGC84053</t>
  </si>
  <si>
    <t>MGC84053 protein</t>
  </si>
  <si>
    <t>ARPC5L</t>
  </si>
  <si>
    <t>actin related protein 2/3 complex, subunit 5-like</t>
  </si>
  <si>
    <t>ARPC5L actin related protein 2/3 complex, subunit 5-like</t>
  </si>
  <si>
    <t>GO:0030833</t>
  </si>
  <si>
    <t>GO:0030029 : actin filament-based process</t>
  </si>
  <si>
    <t>GO:0030036 : actin cytoskeleton organization</t>
  </si>
  <si>
    <t>GO:0007015 : actin filament organization</t>
  </si>
  <si>
    <t>GO:0008154 : actin polymerization or depolymerization</t>
  </si>
  <si>
    <t>GO:0030041 : actin filament polymerization</t>
  </si>
  <si>
    <t>GO:0030833 : regulation of actin filament polymerization</t>
  </si>
  <si>
    <t>Xl2.51447.1.A1_at</t>
  </si>
  <si>
    <t>PHYHIPL phytanoyl-CoA 2-hydroxylase interacting protein-like</t>
  </si>
  <si>
    <t>GO:0005737</t>
  </si>
  <si>
    <t>cellular component</t>
  </si>
  <si>
    <t>Xl2.32368.2.S1_at</t>
  </si>
  <si>
    <t>Transcribed locus, strongly similar to NP_003627.1 potassium voltage-gated channel, shaker-related subfamily, beta member 2 isoform 1 (Homo sapiens)</t>
  </si>
  <si>
    <t>kcnab2</t>
  </si>
  <si>
    <t>potassium voltage-gated channel, shaker-related subfamily, beta member 2</t>
  </si>
  <si>
    <t>KCNAB2</t>
  </si>
  <si>
    <t>KCNAB2 potassium voltage-gated channel, shaker-related subfamily, beta member 2</t>
  </si>
  <si>
    <t>Xl2.19241.2.S1_at</t>
  </si>
  <si>
    <t>Xl2.52210.1.S1_at</t>
  </si>
  <si>
    <t>Xl.72568</t>
  </si>
  <si>
    <t>Transcribed locus, moderately similar to NP_989535.1 UDP glycosyltransferase 8 (UDP-galactose ceramide galactosyltransferase) (Gallus gallus)</t>
  </si>
  <si>
    <t>UGT8</t>
  </si>
  <si>
    <t>UDP glycosyltransferase 8</t>
  </si>
  <si>
    <t>UGT8 UDP glycosyltransferase 8</t>
  </si>
  <si>
    <t>GO:0007417</t>
  </si>
  <si>
    <t>GO:0007417 : central nervous system development</t>
  </si>
  <si>
    <t>Xl2.47932.1.S1_at</t>
  </si>
  <si>
    <t>Transcribed locus, moderately similar to XP_418035.1 PREDICTED: similar to Inositol 1,4,5-trisphosphate receptor type 3 (Type 3 inositol 1,4,5-trisphosphate receptor) (Type 3 InsP3 receptor) (IP3 receptor isoform 3) (InsP3R3) (Gallus gallus)</t>
  </si>
  <si>
    <t>itpr1</t>
  </si>
  <si>
    <t>inositol 1,4,5-trisphosphate receptor, type 1</t>
  </si>
  <si>
    <t>ITPR3</t>
  </si>
  <si>
    <t>inositol 1,4,5-triphosphate receptor, type 3</t>
  </si>
  <si>
    <t>ITPR3 inositol 1,4,5-triphosphate receptor, type 3</t>
  </si>
  <si>
    <t>GO:0007186</t>
  </si>
  <si>
    <t>Xl2.34888.1.S1_at</t>
  </si>
  <si>
    <t>Transcribed locus, weakly similar to XP_522080.1 PREDICTED: similar to hypothetical protein FLJ10786 (Pan troglodytes)</t>
  </si>
  <si>
    <t>Xl2.15502.2.S1_x_at</t>
  </si>
  <si>
    <t>Xl2.56093.1.S1_at</t>
  </si>
  <si>
    <t>Xl2.72.1.S1_at</t>
  </si>
  <si>
    <t>krt24</t>
  </si>
  <si>
    <t>keratin 24</t>
  </si>
  <si>
    <t>KRT13</t>
  </si>
  <si>
    <t>keratin 13</t>
  </si>
  <si>
    <t>KRT13 keratin 13</t>
  </si>
  <si>
    <t>Xl2.25878.1.A1_at</t>
  </si>
  <si>
    <t>Xl2.50674.1.S1_at</t>
  </si>
  <si>
    <t>Xl2.57057.1.A1_at</t>
  </si>
  <si>
    <t>asph</t>
  </si>
  <si>
    <t>aspartate beta-hydroxylase</t>
  </si>
  <si>
    <t>ASPH</t>
  </si>
  <si>
    <t>ASPH aspartate beta-hydroxylase</t>
  </si>
  <si>
    <t>Xl2.21495.1.A1_at</t>
  </si>
  <si>
    <t>spon1-A</t>
  </si>
  <si>
    <t>Spondin 1, (f-spondin) extracellular matrix protein</t>
  </si>
  <si>
    <t>SPON1</t>
  </si>
  <si>
    <t>spondin 1, extracellular matrix protein</t>
  </si>
  <si>
    <t>SPON1 spondin 1, extracellular matrix protein</t>
  </si>
  <si>
    <t>GO:0007155</t>
  </si>
  <si>
    <t>GO:0007205 : activation of protein kinase C activity by G-protein coupled receptor protein signaling pathway</t>
  </si>
  <si>
    <t>Xl2.14402.1.S1_at</t>
  </si>
  <si>
    <t>Xl.68845</t>
  </si>
  <si>
    <t>CDNA clone IMAGE:6868129</t>
  </si>
  <si>
    <t>FLNC</t>
  </si>
  <si>
    <t>filamin C, gamma</t>
  </si>
  <si>
    <t>FLNC filamin C, gamma</t>
  </si>
  <si>
    <t>Xl2.21487.1.A1_at</t>
  </si>
  <si>
    <t>Ig rearranged H-chain mRNA V-region (V2-D5-J1-C)</t>
  </si>
  <si>
    <t>IGHV3OR16-14</t>
  </si>
  <si>
    <t>immunoglobulin heavy variable 3/OR16-14 pseudogene</t>
  </si>
  <si>
    <t>IGHV3OR16-14 immunoglobulin heavy variable 3/OR16-14 pseudogene</t>
  </si>
  <si>
    <t>Xl2.52822.1.S1_at</t>
  </si>
  <si>
    <t>Xl.76540</t>
  </si>
  <si>
    <t>Transcribed locus, moderately similar to NP_004369.1 cellular retinoic acid binding protein 1 (Homo sapiens)</t>
  </si>
  <si>
    <t>crabp2</t>
  </si>
  <si>
    <t>cellular retinoic acid binding protein 2</t>
  </si>
  <si>
    <t>CRABP2</t>
  </si>
  <si>
    <t>CRABP2 cellular retinoic acid binding protein 2</t>
  </si>
  <si>
    <t>Xl2.54207.1.S1_at</t>
  </si>
  <si>
    <t>Transcribed locus, weakly similar to NP_596118.1 hypothetical protein SPBC4F6.18c (Schizosaccharomyces pombe 972h-)</t>
  </si>
  <si>
    <t>arl11</t>
  </si>
  <si>
    <t>ADP-ribosylation factor-like 11</t>
  </si>
  <si>
    <t>ARF3</t>
  </si>
  <si>
    <t>ADP-ribosylation factor 3</t>
  </si>
  <si>
    <t>ARF3 ADP-ribosylation factor 3</t>
  </si>
  <si>
    <t>GO:0007264</t>
  </si>
  <si>
    <t>GO:0023046 : signaling process</t>
  </si>
  <si>
    <t>GO:0023060 : signal transmission</t>
  </si>
  <si>
    <t>GO:0007165 : signal transduction</t>
  </si>
  <si>
    <t>GO:0035556 : intracellular signal transduction</t>
  </si>
  <si>
    <t>GO:0007264 : small GTPase mediated signal transduction</t>
  </si>
  <si>
    <t>Xl2.3363.1.S1_s_at</t>
  </si>
  <si>
    <t>Xl2.25116.1.A1_at</t>
  </si>
  <si>
    <t>Xl2.18335.1.A1_at</t>
  </si>
  <si>
    <t>Xl2.26371.1.A1_at</t>
  </si>
  <si>
    <t>guca1a</t>
  </si>
  <si>
    <t>guanylate cyclase activator 1A (retina)</t>
  </si>
  <si>
    <t>GUCA1A</t>
  </si>
  <si>
    <t>GUCA1A guanylate cyclase activator 1A (retina)</t>
  </si>
  <si>
    <t>GO:0007165</t>
  </si>
  <si>
    <t>Xl2.47547.1.S1_at</t>
  </si>
  <si>
    <t>lppr5</t>
  </si>
  <si>
    <t>lipid phosphate phosphatase-related protein type 5</t>
  </si>
  <si>
    <t>LPPR5</t>
  </si>
  <si>
    <t>LPPR5 lipid phosphate phosphatase-related protein type 5</t>
  </si>
  <si>
    <t>GO:0016787</t>
  </si>
  <si>
    <t>Xl2.21436.1.A1_at</t>
  </si>
  <si>
    <t>INTA6</t>
  </si>
  <si>
    <t>Integrin alpha 6 subunit</t>
  </si>
  <si>
    <t>ITGA6</t>
  </si>
  <si>
    <t>integrin, alpha 6</t>
  </si>
  <si>
    <t>ITGA6 integrin, alpha 6</t>
  </si>
  <si>
    <t>GO:0007229</t>
  </si>
  <si>
    <t>GO:0007229 : integrin-mediated signaling pathway</t>
  </si>
  <si>
    <t>Xl2.48719.1.S1_at</t>
  </si>
  <si>
    <t>Xl.51587</t>
  </si>
  <si>
    <t>phyhipl</t>
  </si>
  <si>
    <t>phytanoyl-CoA 2-hydroxylase interacting protein-like</t>
  </si>
  <si>
    <t>PHYHIPL</t>
  </si>
  <si>
    <t>Xl.84824</t>
  </si>
  <si>
    <t>Transcribed locus, weakly similar to XP_512617.1 PREDICTED: zinc finger protein 345 (Pan troglodytes)</t>
  </si>
  <si>
    <t>Xl2.24530.1.S1_a_at</t>
  </si>
  <si>
    <t>hbg2-b</t>
  </si>
  <si>
    <t>hemoglobin, gamma G</t>
  </si>
  <si>
    <t>HBE1</t>
  </si>
  <si>
    <t>hemoglobin, epsilon 1</t>
  </si>
  <si>
    <t>HBE1 hemoglobin, epsilon 1</t>
  </si>
  <si>
    <t>GO:0006810</t>
  </si>
  <si>
    <t>biological process</t>
  </si>
  <si>
    <t>Xl2.54296.1.A1_s_at</t>
  </si>
  <si>
    <t>Xl.68854</t>
  </si>
  <si>
    <t>Xl2.17734.1.A1_at</t>
  </si>
  <si>
    <t>Transcribed locus, weakly similar to XP_522038.1 PREDICTED: similar to zinc finger and BTB domain containing 3 (Pan troglodytes)</t>
  </si>
  <si>
    <t>polr2g</t>
  </si>
  <si>
    <t>polymerase (RNA) II (DNA directed) polypeptide G</t>
  </si>
  <si>
    <t>POLR2G</t>
  </si>
  <si>
    <t>POLR2G polymerase (RNA) II (DNA directed) polypeptide G</t>
  </si>
  <si>
    <t>GO:0006366</t>
  </si>
  <si>
    <t xml:space="preserve">GO:0006366 transcription from RNA polymerase II promoter </t>
  </si>
  <si>
    <t>Xl2.55885.1.S1_at</t>
  </si>
  <si>
    <t>Transcribed locus, moderately similar to XP_416245.1 PREDICTED: similar to RUN and TBC1 domain containing 3 (Gallus gallus)</t>
  </si>
  <si>
    <t>sgsm3</t>
  </si>
  <si>
    <t>small G protein signaling modulator 3</t>
  </si>
  <si>
    <t>SGSM3</t>
  </si>
  <si>
    <t>SGSM3 small G protein signaling modulator 3</t>
  </si>
  <si>
    <t>Xl2.26077.1.S1_at</t>
  </si>
  <si>
    <t>tagln</t>
  </si>
  <si>
    <t>transgelin</t>
  </si>
  <si>
    <t>TAGLN</t>
  </si>
  <si>
    <t>TAGLN transgelin</t>
  </si>
  <si>
    <t>GO:0007517</t>
  </si>
  <si>
    <t>GO:0061061 : muscle structure development</t>
  </si>
  <si>
    <t>GO:0007517 : muscle organ development</t>
  </si>
  <si>
    <t>Xl2.23507.1.S1_s_at</t>
  </si>
  <si>
    <t>Xl.80696</t>
  </si>
  <si>
    <t>VH4</t>
  </si>
  <si>
    <t>Ig rearranged H chain V-region subgroup 4</t>
  </si>
  <si>
    <t>Xl2.14986.1.A1_at</t>
  </si>
  <si>
    <t>Xl2.15076.1.A1_at</t>
  </si>
  <si>
    <t>Xl2.47894.1.A1_at</t>
  </si>
  <si>
    <t>Xl2.53589.1.S1_at</t>
  </si>
  <si>
    <t>Xl2.10660.1.A1_at</t>
  </si>
  <si>
    <t>Xl2.53849.1.S1_s_at</t>
  </si>
  <si>
    <t>Xl.197</t>
  </si>
  <si>
    <t>ctgf</t>
  </si>
  <si>
    <t>connective tissue growth factor</t>
  </si>
  <si>
    <t>CTGF</t>
  </si>
  <si>
    <t>CTGF connective tissue growth factor</t>
  </si>
  <si>
    <t>GO:0008544</t>
  </si>
  <si>
    <t>GO:0048513 : organ development</t>
  </si>
  <si>
    <t>GO:0009888 : tissue development</t>
  </si>
  <si>
    <t>GO:0007398 : ectoderm development</t>
  </si>
  <si>
    <t>GO:0008544 : epidermis development</t>
  </si>
  <si>
    <t>Xl2.28977.1.S1_at</t>
  </si>
  <si>
    <t>LOC495841</t>
  </si>
  <si>
    <t>Hypothetical LOC495841</t>
  </si>
  <si>
    <t>prtn3</t>
  </si>
  <si>
    <t>proteinase 3</t>
  </si>
  <si>
    <t>AZU1</t>
  </si>
  <si>
    <t>azurocidin 1</t>
  </si>
  <si>
    <t>AZU1 azurocidin 1</t>
  </si>
  <si>
    <t>GO:0007205</t>
  </si>
  <si>
    <t>GO:0007186 : G-protein coupled receptor protein signaling pathway</t>
  </si>
  <si>
    <t>FBF1 Fas (TNFRSF6) binding factor 1</t>
  </si>
  <si>
    <t>GO:0005515</t>
  </si>
  <si>
    <t>Xl2.53966.1.S1_at</t>
  </si>
  <si>
    <t>CDNA clone IMAGE:6937655</t>
  </si>
  <si>
    <t>KCNK16</t>
  </si>
  <si>
    <t>potassium channel, subfamily K, member 16</t>
  </si>
  <si>
    <t>KCNK16 potassium channel, subfamily K, member 16</t>
  </si>
  <si>
    <t>Xl2.50257.1.A1_at</t>
  </si>
  <si>
    <t>Transcribed locus, moderately similar to XP_516782.1 PREDICTED: phosphoinositide-3-kinase, catalytic, beta polypeptide (Pan troglodytes)</t>
  </si>
  <si>
    <t>Xl2.56449.1.S1_at</t>
  </si>
  <si>
    <t>Xl.17668</t>
  </si>
  <si>
    <t>Xl2.4128.2.A1_at</t>
  </si>
  <si>
    <t>Transcribed locus, weakly similar to XP_526197.1 PREDICTED: similar to testis serine protease2 (Pan troglodytes)</t>
  </si>
  <si>
    <t>LOC100037197</t>
  </si>
  <si>
    <t>hypothetical protein LOC100037197</t>
  </si>
  <si>
    <t>PRSS33</t>
  </si>
  <si>
    <t>protease, serine, 33</t>
  </si>
  <si>
    <t>PRSS33 protease, serine, 33</t>
  </si>
  <si>
    <t>GO:0006508</t>
  </si>
  <si>
    <t>GO:0043170 : macromolecule metabolic process</t>
  </si>
  <si>
    <t>GO:0019538 : protein metabolic process</t>
  </si>
  <si>
    <t>GO:0006508 : proteolysis</t>
  </si>
  <si>
    <t>Xl2.1451.1.S1_at</t>
  </si>
  <si>
    <t>LOC443683</t>
  </si>
  <si>
    <t>Hypothetical protein LOC443683</t>
  </si>
  <si>
    <t>tbc1d24.1</t>
  </si>
  <si>
    <t>TBC1 domain family, member 24, gene 1</t>
  </si>
  <si>
    <t>TBC1D24</t>
  </si>
  <si>
    <t>TBC1 domain family, member 24</t>
  </si>
  <si>
    <t>TBC1D24 TBC1 domain family, member 24</t>
  </si>
  <si>
    <t>GO:0032313</t>
  </si>
  <si>
    <t>GO:0031329 : regulation of cellular catabolic process</t>
  </si>
  <si>
    <t>GO:0030811 : regulation of nucleotide catabolic process</t>
  </si>
  <si>
    <t>GO:0033121 : regulation of purine nucleotide catabolic process</t>
  </si>
  <si>
    <t>GO:0033124 : regulation of GTP catabolic process</t>
  </si>
  <si>
    <t>GO:0043087 : regulation of GTPase activity</t>
  </si>
  <si>
    <t>GO:0032318 : regulation of Ras GTPase activity</t>
  </si>
  <si>
    <t>GO:0032313 : regulation of Rab GTPase activity</t>
  </si>
  <si>
    <t>Xl2.16311.1.A1_at</t>
  </si>
  <si>
    <t>Transcribed locus, weakly similar to NP_796256.1 flavoprotein oxidoreductase MICAL2 (Mus musculus)</t>
  </si>
  <si>
    <t>MICAL3</t>
  </si>
  <si>
    <t>microtubule associated monoxygenase, calponin and LIM domain containing 3</t>
  </si>
  <si>
    <t>MICAL3 microtubule associated monoxygenase, calponin and LIM domain containing 3</t>
  </si>
  <si>
    <t>GO:0055114</t>
  </si>
  <si>
    <t>GO:0055114 : oxidation reduction</t>
  </si>
  <si>
    <t>Xl2.9052.1.A1_at</t>
  </si>
  <si>
    <t>Transcribed locus, weakly similar to NP_612449.1 slit-like 2 (Homo sapiens)</t>
  </si>
  <si>
    <t>Xl2.21749.1.S1_at</t>
  </si>
  <si>
    <t>Xl2.22057.3.S1_at</t>
  </si>
  <si>
    <t>Xl2.56438.1.S1_at</t>
  </si>
  <si>
    <t>Transcribed locus, weakly similar to NP_059502.1 chloride channel calcium activated 3 (Mus musculus)</t>
  </si>
  <si>
    <t>CLCA1</t>
  </si>
  <si>
    <t>chloride channel accessory 1</t>
  </si>
  <si>
    <t>CLCA1 chloride channel accessory 1</t>
  </si>
  <si>
    <t>GO:0006811</t>
  </si>
  <si>
    <t>GO:0006811 : ion transport</t>
  </si>
  <si>
    <t>Xl2.15845.1.A1_at</t>
  </si>
  <si>
    <t>Xl.73307</t>
  </si>
  <si>
    <t>Xl2.32267.1.A1_at</t>
  </si>
  <si>
    <t>Xl.32562</t>
  </si>
  <si>
    <t>Xl2.47200.1.A1_at</t>
  </si>
  <si>
    <t>Xl.33707</t>
  </si>
  <si>
    <t>Xl2.33708.1.A1_at</t>
  </si>
  <si>
    <t>Xl.74417</t>
  </si>
  <si>
    <t>Xl2.13705.1.S1_at</t>
  </si>
  <si>
    <t>Xl.52137</t>
  </si>
  <si>
    <t>Xl2.18237.1.A1_at</t>
  </si>
  <si>
    <t>Xl2.54893.1.S1_at</t>
  </si>
  <si>
    <t>Xl.1673</t>
  </si>
  <si>
    <t>Transcribed locus, weakly similar to XP_428560.1 PREDICTED: similar to (Segment 1 of 2) Neuroblast differentiation associated protein AHNAK (Desmoyokin), partial (Gallus gallus)</t>
  </si>
  <si>
    <t>Xl2.17731.1.A1_at</t>
  </si>
  <si>
    <t>Xl2.21549.1.A1_at</t>
  </si>
  <si>
    <t>brn3a-A</t>
  </si>
  <si>
    <t>Class IV POU-homeodomain protein</t>
  </si>
  <si>
    <t>pou4f1.2</t>
  </si>
  <si>
    <t>POU class 4 homeobox 1</t>
  </si>
  <si>
    <t>POU4F1</t>
  </si>
  <si>
    <t>POU4F1 POU class 4 homeobox 1</t>
  </si>
  <si>
    <t>GO:0006357</t>
  </si>
  <si>
    <t>GO:0006357 : regulation of transcription from RNA polymerase II promoter</t>
  </si>
  <si>
    <t>Xl2.21543.1.S1_at</t>
  </si>
  <si>
    <t>tbx4-A</t>
  </si>
  <si>
    <t>Transcription factor Tbx4</t>
  </si>
  <si>
    <t>tbx5-b</t>
  </si>
  <si>
    <t>T-box 5</t>
  </si>
  <si>
    <t>TBX5</t>
  </si>
  <si>
    <t>TBX5 T-box 5</t>
  </si>
  <si>
    <t>GO:0045941</t>
  </si>
  <si>
    <t>GO:0045941 : positive regulation of transcription</t>
  </si>
  <si>
    <t>Xl2.20113.1.A1_at</t>
  </si>
  <si>
    <t>Xl2.9296.1.A1_at</t>
  </si>
  <si>
    <t>Xl2.56304.1.S1_at</t>
  </si>
  <si>
    <t>Xl.18392</t>
  </si>
  <si>
    <t>Transcribed locus, weakly similar to NP_033370.1 pleckstrin homology-like domain, family A, member 1 (Mus musculus)</t>
  </si>
  <si>
    <t>phlda1</t>
  </si>
  <si>
    <t>pleckstrin homology-like domain, family A, member 1</t>
  </si>
  <si>
    <t>PHLDA3</t>
  </si>
  <si>
    <t>pleckstrin homology-like domain, family A, member 3</t>
  </si>
  <si>
    <t>PHLDA3 pleckstrin homology-like domain, family A, member 3</t>
  </si>
  <si>
    <t>GO:0006917</t>
  </si>
  <si>
    <t>GO:0010942 : positive regulation of cell death</t>
  </si>
  <si>
    <t>GO:0043068 : positive regulation of programmed cell death</t>
  </si>
  <si>
    <t>GO:0012502 : induction of programmed cell death</t>
  </si>
  <si>
    <t>GO:0006917 : induction of apoptosis</t>
  </si>
  <si>
    <t>Xl2.7480.2.S1_at</t>
  </si>
  <si>
    <t>Xl.52053</t>
  </si>
  <si>
    <t>Transcribed locus, weakly similar to NP_766159.2 Fas (TNFRSF6) binding factor 1 (Mus musculus)</t>
  </si>
  <si>
    <t>FBF1</t>
  </si>
  <si>
    <t>Fas (TNFRSF6) binding factor 1</t>
  </si>
  <si>
    <t>GIGYF2 GRB10 interacting GYF protein 2</t>
  </si>
  <si>
    <t>GO:0008219</t>
  </si>
  <si>
    <t>GO:0008219 : cell death</t>
  </si>
  <si>
    <t>Xl2.4803.1.A1_at</t>
  </si>
  <si>
    <t>Xl2.29812.1.S1_at</t>
  </si>
  <si>
    <t>Xl.83199</t>
  </si>
  <si>
    <t>MGC68542</t>
  </si>
  <si>
    <t>hypothetical protein MGC68542</t>
  </si>
  <si>
    <t>AADAT</t>
  </si>
  <si>
    <t>aminoadipate aminotransferase</t>
  </si>
  <si>
    <t>AADAT aminoadipate aminotransferase</t>
  </si>
  <si>
    <t>GO:0006536</t>
  </si>
  <si>
    <t>GO:0006519 : cellular amino acid and derivative metabolic process</t>
  </si>
  <si>
    <t>GO:0006520 : cellular amino acid metabolic process</t>
  </si>
  <si>
    <t>GO:0009064 : glutamine family amino acid metabolic process</t>
  </si>
  <si>
    <t>GO:0006536 : glutamate metabolic process</t>
  </si>
  <si>
    <t>Xl2.16305.1.A1_at</t>
  </si>
  <si>
    <t>Xl.72075</t>
  </si>
  <si>
    <t>Xl2.53939.1.A1_at</t>
  </si>
  <si>
    <t>Ergr13 mRNA, complete sequence</t>
  </si>
  <si>
    <t>LCLAT1</t>
  </si>
  <si>
    <t>lysocardiolipin acyltransferase 1</t>
  </si>
  <si>
    <t>LCLAT1 lysocardiolipin acyltransferase 1</t>
  </si>
  <si>
    <t>GO:0007275</t>
  </si>
  <si>
    <t>GO:0007275 : multicellular organismal development</t>
  </si>
  <si>
    <t>Xl2.1972.1.A1_at</t>
  </si>
  <si>
    <t>Xl2.53974.1.S1_at</t>
  </si>
  <si>
    <t>CDNA clone IMAGE:6938161</t>
  </si>
  <si>
    <t>Xl2.51727.1.S1_at</t>
  </si>
  <si>
    <t>Xl2.34580.1.A1_x_at</t>
  </si>
  <si>
    <t>Xl2.2461.2.S1_at</t>
  </si>
  <si>
    <t>Xl2.52190.2.A1_a_at</t>
  </si>
  <si>
    <t>Xl.72760</t>
  </si>
  <si>
    <t>Xl2.56205.1.S1_at</t>
  </si>
  <si>
    <t>MFAP5</t>
  </si>
  <si>
    <t>microfibrillar associated protein 5</t>
  </si>
  <si>
    <t>MFAP5 microfibrillar associated protein 5</t>
  </si>
  <si>
    <t>GO:0005201</t>
  </si>
  <si>
    <t>molecular function</t>
  </si>
  <si>
    <t>Xl2.34668.1.S1_at</t>
  </si>
  <si>
    <t>Xl.53069</t>
  </si>
  <si>
    <t>Xl2.2867.3.S1_a_at</t>
  </si>
  <si>
    <t>Xl.29758</t>
  </si>
  <si>
    <t>LOC398774</t>
  </si>
  <si>
    <t>Hypothetical protein LOC398774</t>
  </si>
  <si>
    <t>Xl2.43271.1.S1_at</t>
  </si>
  <si>
    <t>Xl2.55643.2.A1_a_at</t>
  </si>
  <si>
    <t>Xl2.832.1.A1_at</t>
  </si>
  <si>
    <t>Non-classical class Ib gene mRNA sequence</t>
  </si>
  <si>
    <t>Xl2.15997.2.S1_at</t>
  </si>
  <si>
    <t>Transcribed locus, weakly similar to NP_116261.1 synaptotagmin-like 1 (Homo sapiens)</t>
  </si>
  <si>
    <t>sytl1</t>
  </si>
  <si>
    <t>synaptotagmin-like 1</t>
  </si>
  <si>
    <t>SYTL1</t>
  </si>
  <si>
    <t>SYTL1 synaptotagmin-like 1</t>
  </si>
  <si>
    <t>GO:0006886</t>
  </si>
  <si>
    <t>GO:0046907 : intracellular transport</t>
  </si>
  <si>
    <t>GO:0006886 : intracellular protein transport</t>
  </si>
  <si>
    <t>Xl2.48699.1.S1_at</t>
  </si>
  <si>
    <t>sult4a1</t>
  </si>
  <si>
    <t>sulfotransferase family 4A, member 1</t>
  </si>
  <si>
    <t>SULT4A1</t>
  </si>
  <si>
    <t>SULT4A1 sulfotransferase family 4A, member 1</t>
  </si>
  <si>
    <t>GO:0008202</t>
  </si>
  <si>
    <t>GO:0008202 : steroid metabolic process</t>
  </si>
  <si>
    <t>Xl2.55405.1.S1_at</t>
  </si>
  <si>
    <t>Xl.9280</t>
  </si>
  <si>
    <t>Xl2.24941.1.A1_at</t>
  </si>
  <si>
    <t>GO:0008284</t>
  </si>
  <si>
    <t>GO:0009987 : cellular process</t>
  </si>
  <si>
    <t>GO:0048522 : positive regulation of cellular process</t>
  </si>
  <si>
    <t>GO:0008284 : positive regulation of cell proliferation</t>
  </si>
  <si>
    <t>Xl2.21564.1.A1_at</t>
  </si>
  <si>
    <t>col4a2-a</t>
  </si>
  <si>
    <t>Collagen alpha2(IV)</t>
  </si>
  <si>
    <t>Xl2.31452.1.S1_at</t>
  </si>
  <si>
    <t>Transcribed locus, moderately similar to XP_509856.1 PREDICTED: similar to myosin, heavy polypeptide 7, cardiac muscle, beta (Pan troglodytes)</t>
  </si>
  <si>
    <t>myh6</t>
  </si>
  <si>
    <t>myosin, heavy chain 6, cardiac muscle, alpha</t>
  </si>
  <si>
    <t>MYH7</t>
  </si>
  <si>
    <t>myosin, heavy chain 7, cardiac muscle, beta</t>
  </si>
  <si>
    <t>MYH7 myosin, heavy chain 7, cardiac muscle, beta</t>
  </si>
  <si>
    <t>GO:0006200</t>
  </si>
  <si>
    <t>GO:0009056 : catabolic process</t>
  </si>
  <si>
    <t>GO:0044248 : cellular catabolic process</t>
  </si>
  <si>
    <t>GO:0044270 : cellular nitrogen compound catabolic process</t>
  </si>
  <si>
    <t>GO:0034655 : nucleobase, nucleoside, nucleotide and nucleic acid catabolic process</t>
  </si>
  <si>
    <t>GO:0034656 : nucleobase, nucleoside and nucleotide catabolic process</t>
  </si>
  <si>
    <t>GO:0009166 : nucleotide catabolic process</t>
  </si>
  <si>
    <t>GO:0009143 : nucleoside triphosphate catabolic process</t>
  </si>
  <si>
    <t>GO:0009146 : purine nucleoside triphosphate catabolic process</t>
  </si>
  <si>
    <t>GO:0009207 : purine ribonucleoside triphosphate catabolic process</t>
  </si>
  <si>
    <t>GO:0006200 : ATP catabolic process</t>
  </si>
  <si>
    <t>Xl2.55881.1.S1_at</t>
  </si>
  <si>
    <t>Xl.48014</t>
  </si>
  <si>
    <t>isl1</t>
  </si>
  <si>
    <t>ISL LIM homeobox 1</t>
  </si>
  <si>
    <t>ISL1</t>
  </si>
  <si>
    <t>ISL1 ISL LIM homeobox 1</t>
  </si>
  <si>
    <t>GO:0006355</t>
  </si>
  <si>
    <t>GO:0045449 : regulation of transcription</t>
  </si>
  <si>
    <t>GO:0006355 : regulation of transcription, DNA-dependent</t>
  </si>
  <si>
    <t>Xl2.18875.1.A1_at</t>
  </si>
  <si>
    <t>Xl2.16416.1.S1_at</t>
  </si>
  <si>
    <t>Transcribed locus, moderately similar to XP_416903.1 PREDICTED: similar to FLJ45273 protein (Gallus gallus)</t>
  </si>
  <si>
    <t>Xl2.19997.1.S1_at</t>
  </si>
  <si>
    <t>wnt5a</t>
  </si>
  <si>
    <t>wingless-type MMTV integration site family, member 5A</t>
  </si>
  <si>
    <t>WNT5A</t>
  </si>
  <si>
    <t>WNT5A wingless-type MMTV integration site family, member 5A</t>
  </si>
  <si>
    <t>Xl2.21930.1.S1_at</t>
  </si>
  <si>
    <t>myoz2</t>
  </si>
  <si>
    <t>myozenin 2</t>
  </si>
  <si>
    <t>MYOZ2</t>
  </si>
  <si>
    <t>MYOZ2 myozenin 2</t>
  </si>
  <si>
    <t>GO:0008150</t>
  </si>
  <si>
    <t>Xl2.15466.1.A1_at</t>
  </si>
  <si>
    <t>Xl.57594</t>
  </si>
  <si>
    <t>gigyf2</t>
  </si>
  <si>
    <t>GRB10 interacting GYF protein 2</t>
  </si>
  <si>
    <t>GIGYF2</t>
  </si>
  <si>
    <t>GO:0007399 : nervous system development</t>
  </si>
  <si>
    <t>Xl2.55089.1.A1_at</t>
  </si>
  <si>
    <t>Xl.71308</t>
  </si>
  <si>
    <t>Xl2.53047.1.S1_at</t>
  </si>
  <si>
    <t>Xl.1867</t>
  </si>
  <si>
    <t>Transcribed locus, weakly similar to XP_293380.2 PREDICTED: hypothetical protein XP_293380 (Homo sapiens)</t>
  </si>
  <si>
    <t>ANKRD58</t>
  </si>
  <si>
    <t>ankyrin repeat domain 58</t>
  </si>
  <si>
    <t>ANKRD58 ankyrin repeat domain 58</t>
  </si>
  <si>
    <t>Xl2.5477.2.A1_at</t>
  </si>
  <si>
    <t>Xl.75782</t>
  </si>
  <si>
    <t>Clone H-0 transcription elongation factor S-II (TFIIS) precursor RNA, isoform TFIIS.h</t>
  </si>
  <si>
    <t>tcea3-b</t>
  </si>
  <si>
    <t>transcription elongation factor A (SII), 3</t>
  </si>
  <si>
    <t>TCEA2</t>
  </si>
  <si>
    <t>transcription elongation factor A (SII), 2</t>
  </si>
  <si>
    <t>TCEA2 transcription elongation factor A (SII), 2</t>
  </si>
  <si>
    <t>GO:0006354</t>
  </si>
  <si>
    <t>GO:0009058 : biosynthetic process</t>
  </si>
  <si>
    <t>GO:0044249 : cellular biosynthetic process</t>
  </si>
  <si>
    <t>GO:0034645 : cellular macromolecule biosynthetic process</t>
  </si>
  <si>
    <t>GO:0006350 : transcription</t>
  </si>
  <si>
    <t>GO:0006351 : transcription, DNA-dependent</t>
  </si>
  <si>
    <t>GO:0006354 : RNA elongation</t>
  </si>
  <si>
    <t>Xl2.32070.1.S1_at</t>
  </si>
  <si>
    <t>Xl.81623</t>
  </si>
  <si>
    <t>Xl2.21472.1.S1_at</t>
  </si>
  <si>
    <t>wnt7a-A</t>
  </si>
  <si>
    <t>Wnt-1 related (wnt-7a), wingless-type MMTV integration site family</t>
  </si>
  <si>
    <t>wnt7b</t>
  </si>
  <si>
    <t>wingless-type MMTV integration site family, member 7B</t>
  </si>
  <si>
    <t>WNT7A</t>
  </si>
  <si>
    <t>wingless-type MMTV integration site family, member 7A</t>
  </si>
  <si>
    <t>WNT7A wingless-type MMTV integration site family, member 7A</t>
  </si>
  <si>
    <t>GO:0007223</t>
  </si>
  <si>
    <t>GO:0016055 : Wnt receptor signaling pathway</t>
  </si>
  <si>
    <t>GO:0007223 : Wnt receptor signaling pathway, calcium modulating pathway</t>
  </si>
  <si>
    <t>Xl2.9721.1.A1_at</t>
  </si>
  <si>
    <t>Xl2.24360.1.S1_x_at</t>
  </si>
  <si>
    <t>Xl2.19917.1.A1_at</t>
  </si>
  <si>
    <t>Xl2.10636.1.A1_at</t>
  </si>
  <si>
    <t>Xl.85444</t>
  </si>
  <si>
    <t>Xl2.48964.1.S1_at</t>
  </si>
  <si>
    <t>slc22a2</t>
  </si>
  <si>
    <t>solute carrier family 22 (organic cation transporter), member 2</t>
  </si>
  <si>
    <t>SLC22A2</t>
  </si>
  <si>
    <t>SLC22A2 solute carrier family 22 (organic cation transporter), member 2</t>
  </si>
  <si>
    <t>GO:0055085</t>
  </si>
  <si>
    <t>GO:0051234 : establishment of localization</t>
  </si>
  <si>
    <t>GO:0006810 : transport</t>
  </si>
  <si>
    <t>GO:0055085 : transmembrane transport</t>
  </si>
  <si>
    <t>Xl2.16105.1.A1_at</t>
  </si>
  <si>
    <t>Xl2.21996.2.S1_a_at</t>
  </si>
  <si>
    <t>Xl.3744</t>
  </si>
  <si>
    <t>LOC397888</t>
  </si>
  <si>
    <t>dpp4</t>
  </si>
  <si>
    <t>dipeptidyl-peptidase 4</t>
  </si>
  <si>
    <t>DPP4</t>
  </si>
  <si>
    <t>DPP4 dipeptidyl-peptidase 4</t>
  </si>
  <si>
    <t>NEW PROBE SET NAME</t>
  </si>
  <si>
    <t>UG</t>
  </si>
  <si>
    <t>UG_GENE</t>
  </si>
  <si>
    <t>UG_TITLE</t>
  </si>
  <si>
    <t>Xenopus symbol</t>
  </si>
  <si>
    <t>Xenopus name</t>
  </si>
  <si>
    <t>Human symbol</t>
  </si>
  <si>
    <t>Human name</t>
  </si>
  <si>
    <t>Human protein</t>
  </si>
  <si>
    <t>Accession, Term</t>
  </si>
  <si>
    <t>Ontology</t>
  </si>
  <si>
    <t>Xl2.23141.1.A1_x_at</t>
  </si>
  <si>
    <t>Transcribed locus</t>
  </si>
  <si>
    <t>rbp3</t>
  </si>
  <si>
    <t>retinol binding protein 3, interstitial</t>
  </si>
  <si>
    <t>RBP3</t>
  </si>
  <si>
    <t>RBP3 retinol binding protein 3, interstitial</t>
  </si>
  <si>
    <t>GO:0006629</t>
  </si>
  <si>
    <t>biological_process</t>
  </si>
  <si>
    <t>GO:0008152 : metabolic process</t>
  </si>
  <si>
    <t>GO:0044238 : primary metabolic process</t>
  </si>
  <si>
    <t>GO:0006629 : lipid metabolic process</t>
  </si>
  <si>
    <t>Xl2.49115.1.S1_at</t>
  </si>
  <si>
    <t>adora2a</t>
  </si>
  <si>
    <t>adenosine A2a receptor</t>
  </si>
  <si>
    <t>ADORA2A</t>
  </si>
  <si>
    <t>ADORA2A adenosine A2a receptor</t>
  </si>
  <si>
    <t>GO:0007169</t>
  </si>
  <si>
    <t>GO:0023052 : signaling</t>
  </si>
  <si>
    <t>GO:0023033 : signaling pathway</t>
  </si>
  <si>
    <t>GO:0007166 : cell surface receptor linked signaling pathway</t>
  </si>
  <si>
    <t>GO:0007167 : enzyme linked receptor protein signaling pathway</t>
  </si>
  <si>
    <t>GO:0007169 : transmembrane receptor protein tyrosine kinase signaling pathway</t>
  </si>
  <si>
    <t>Xl2.33701.1.S1_at</t>
  </si>
  <si>
    <t>Xl.74273</t>
  </si>
  <si>
    <t>Transcribed locus, weakly similar to XP_420810.1 PREDICTED: similar to GrpE protein homolog 1, mitochondrial precursor (Mt-GrpEno. 1) (HMGE) (Gallus gallus)</t>
  </si>
  <si>
    <t>grpel1</t>
  </si>
  <si>
    <t>GrpE-like 1, mitochondrial</t>
  </si>
  <si>
    <t>GRPEL1</t>
  </si>
  <si>
    <t>GRPEL1 GrpE-like 1, mitochondrial (E. coli)</t>
  </si>
  <si>
    <t>GO:0006457</t>
  </si>
  <si>
    <t>GO:0044237 : cellular metabolic process</t>
  </si>
  <si>
    <t>GO:0044260 : cellular macromolecule metabolic process</t>
  </si>
  <si>
    <t>GO:0044267 : cellular protein metabolic process</t>
  </si>
  <si>
    <t>GO:0006457 : protein folding</t>
  </si>
  <si>
    <t>Xl2.10092.1.S1_x_at</t>
  </si>
  <si>
    <t>Xl.24360</t>
  </si>
  <si>
    <t>Transcribed locus, weakly similar to XP_508557.1 PREDICTED: similar to pecanex-like 3 (Pan troglodytes)</t>
  </si>
  <si>
    <t>Xl2.4860.1.A1_at</t>
  </si>
  <si>
    <t>Xl2.2527.1.S1_at</t>
  </si>
  <si>
    <t>Xl.9313</t>
  </si>
  <si>
    <t>Xl2.15491.1.S1_at</t>
  </si>
  <si>
    <t>Xl2.10639.1.S1_at</t>
  </si>
  <si>
    <t>Xl.77348</t>
  </si>
  <si>
    <t>dpysl4</t>
  </si>
  <si>
    <t>dihydropyrimidinase-like 4</t>
  </si>
  <si>
    <t>DPYSL4</t>
  </si>
  <si>
    <t>DPYSL4 dihydropyrimidinase-like 4</t>
  </si>
  <si>
    <t>GO:0007399</t>
  </si>
  <si>
    <t>GO:0032502 : developmental process</t>
  </si>
  <si>
    <t>GO:0048856 : anatomical structure development</t>
  </si>
  <si>
    <t>GO:0048731 : system development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</si>
</sst>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/>
      <sz val="11"/>
      <color indexed="12"/>
      <name val="Times New Roman"/>
      <family val="1"/>
    </font>
    <font>
      <sz val="11"/>
      <color indexed="10"/>
      <name val="Times New Roman"/>
      <family val="1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CCCCCC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 applyAlignment="1"/>
    <xf numFmtId="0" fontId="9" fillId="0" borderId="0" xfId="1" applyFont="1" applyFill="1" applyAlignment="1" applyProtection="1"/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Alignment="1">
      <alignment horizontal="right" indent="1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10" fillId="0" borderId="0" xfId="0" applyFont="1" applyFill="1" applyAlignment="1">
      <alignment horizontal="center" wrapText="1"/>
    </xf>
    <xf numFmtId="2" fontId="1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500" Type="http://schemas.openxmlformats.org/officeDocument/2006/relationships/hyperlink" Target="http://amigo.geneontology.org/cgi-bin/amigo/term-details.cgi?term=GO:0023052&amp;session_id=843amigo1277768980" TargetMode="External"/><Relationship Id="rId501" Type="http://schemas.openxmlformats.org/officeDocument/2006/relationships/hyperlink" Target="http://amigo.geneontology.org/cgi-bin/amigo/term-details.cgi?term=GO:0023033&amp;session_id=843amigo1277768980" TargetMode="External"/><Relationship Id="rId502" Type="http://schemas.openxmlformats.org/officeDocument/2006/relationships/hyperlink" Target="http://amigo.geneontology.org/cgi-bin/amigo/term-details.cgi?term=GO:0007166&amp;session_id=843amigo1277768980" TargetMode="External"/><Relationship Id="rId503" Type="http://schemas.openxmlformats.org/officeDocument/2006/relationships/hyperlink" Target="http://amigo.geneontology.org/cgi-bin/amigo/term-details.cgi?term=GO:0032502&amp;session_id=1961amigo1277501185" TargetMode="External"/><Relationship Id="rId110" Type="http://schemas.openxmlformats.org/officeDocument/2006/relationships/hyperlink" Target="http://www.ncbi.nlm.nih.gov/UniGene/clust.cgi?ORG=Xl&amp;CID=74155" TargetMode="External"/><Relationship Id="rId111" Type="http://schemas.openxmlformats.org/officeDocument/2006/relationships/hyperlink" Target="http://www.ncbi.nlm.nih.gov/UniGene/clust.cgi?ORG=Xl&amp;CID=72901" TargetMode="External"/><Relationship Id="rId112" Type="http://schemas.openxmlformats.org/officeDocument/2006/relationships/hyperlink" Target="http://www.ncbi.nlm.nih.gov/UniGene/clust.cgi?ORG=Xl&amp;CID=48305" TargetMode="External"/><Relationship Id="rId113" Type="http://schemas.openxmlformats.org/officeDocument/2006/relationships/hyperlink" Target="http://www.ncbi.nlm.nih.gov/UniGene/clust.cgi?ORG=Xl&amp;CID=72792" TargetMode="External"/><Relationship Id="rId114" Type="http://schemas.openxmlformats.org/officeDocument/2006/relationships/hyperlink" Target="http://www.ncbi.nlm.nih.gov/UniGene/clust.cgi?ORG=Xl&amp;CID=81187" TargetMode="External"/><Relationship Id="rId115" Type="http://schemas.openxmlformats.org/officeDocument/2006/relationships/hyperlink" Target="http://www.ncbi.nlm.nih.gov/UniGene/clust.cgi?ORG=Xl&amp;CID=72444" TargetMode="External"/><Relationship Id="rId116" Type="http://schemas.openxmlformats.org/officeDocument/2006/relationships/hyperlink" Target="http://www.ncbi.nlm.nih.gov/UniGene/clust.cgi?ORG=Xl&amp;CID=17618" TargetMode="External"/><Relationship Id="rId117" Type="http://schemas.openxmlformats.org/officeDocument/2006/relationships/hyperlink" Target="http://www.ncbi.nlm.nih.gov/UniGene/clust.cgi?ORG=Xl&amp;CID=8177" TargetMode="External"/><Relationship Id="rId118" Type="http://schemas.openxmlformats.org/officeDocument/2006/relationships/hyperlink" Target="http://www.ncbi.nlm.nih.gov/UniGene/clust.cgi?ORG=Xl&amp;CID=54209" TargetMode="External"/><Relationship Id="rId119" Type="http://schemas.openxmlformats.org/officeDocument/2006/relationships/hyperlink" Target="http://www.ncbi.nlm.nih.gov/UniGene/clust.cgi?ORG=Xl&amp;CID=21593" TargetMode="External"/><Relationship Id="rId504" Type="http://schemas.openxmlformats.org/officeDocument/2006/relationships/hyperlink" Target="http://amigo.geneontology.org/cgi-bin/amigo/term-details.cgi?term=GO:0048869&amp;session_id=1961amigo1277501185" TargetMode="External"/><Relationship Id="rId505" Type="http://schemas.openxmlformats.org/officeDocument/2006/relationships/hyperlink" Target="http://amigo.geneontology.org/cgi-bin/amigo/term-details.cgi?term=GO:0030154&amp;session_id=1961amigo1277501185" TargetMode="External"/><Relationship Id="rId506" Type="http://schemas.openxmlformats.org/officeDocument/2006/relationships/hyperlink" Target="http://amigo.geneontology.org/cgi-bin/amigo/term-details.cgi?term=GO:0008152&amp;session_id=9158amigo1277853140" TargetMode="External"/><Relationship Id="rId507" Type="http://schemas.openxmlformats.org/officeDocument/2006/relationships/hyperlink" Target="http://amigo.geneontology.org/cgi-bin/amigo/term-details.cgi?term=GO:0009058&amp;session_id=9158amigo1277853140" TargetMode="External"/><Relationship Id="rId508" Type="http://schemas.openxmlformats.org/officeDocument/2006/relationships/hyperlink" Target="http://amigo.geneontology.org/cgi-bin/amigo/term-details.cgi?term=GO:0044249&amp;session_id=9158amigo1277853140" TargetMode="External"/><Relationship Id="rId509" Type="http://schemas.openxmlformats.org/officeDocument/2006/relationships/hyperlink" Target="http://amigo.geneontology.org/cgi-bin/amigo/term-details.cgi?term=GO:0034645&amp;session_id=9158amigo1277853140" TargetMode="External"/><Relationship Id="rId1760" Type="http://schemas.openxmlformats.org/officeDocument/2006/relationships/hyperlink" Target="http://amigo.geneontology.org/cgi-bin/amigo/term-details.cgi?term=GO:0008152&amp;session_id=9158amigo1277853140" TargetMode="External"/><Relationship Id="rId1761" Type="http://schemas.openxmlformats.org/officeDocument/2006/relationships/hyperlink" Target="http://amigo.geneontology.org/cgi-bin/amigo/term-details.cgi?term=GO:0009058&amp;session_id=9158amigo1277853140" TargetMode="External"/><Relationship Id="rId1762" Type="http://schemas.openxmlformats.org/officeDocument/2006/relationships/hyperlink" Target="http://amigo.geneontology.org/cgi-bin/amigo/term-details.cgi?term=GO:0044249&amp;session_id=9158amigo1277853140" TargetMode="External"/><Relationship Id="rId1763" Type="http://schemas.openxmlformats.org/officeDocument/2006/relationships/hyperlink" Target="http://amigo.geneontology.org/cgi-bin/amigo/term-details.cgi?term=GO:0034645&amp;session_id=9158amigo1277853140" TargetMode="External"/><Relationship Id="rId1370" Type="http://schemas.openxmlformats.org/officeDocument/2006/relationships/hyperlink" Target="http://amigo.geneontology.org/cgi-bin/amigo/term-details.cgi?term=GO:0023052&amp;session_id=6769amigo1277851450" TargetMode="External"/><Relationship Id="rId1371" Type="http://schemas.openxmlformats.org/officeDocument/2006/relationships/hyperlink" Target="http://amigo.geneontology.org/cgi-bin/amigo/term-details.cgi?term=GO:0023033&amp;session_id=6769amigo1277851450" TargetMode="External"/><Relationship Id="rId1372" Type="http://schemas.openxmlformats.org/officeDocument/2006/relationships/hyperlink" Target="http://amigo.geneontology.org/cgi-bin/amigo/term-details.cgi?term=GO:0023034&amp;session_id=6769amigo1277851450" TargetMode="External"/><Relationship Id="rId1373" Type="http://schemas.openxmlformats.org/officeDocument/2006/relationships/hyperlink" Target="http://amigo.geneontology.org/cgi-bin/amigo/term-details.cgi?term=GO:0035556&amp;session_id=6769amigo1277851450" TargetMode="External"/><Relationship Id="rId1374" Type="http://schemas.openxmlformats.org/officeDocument/2006/relationships/hyperlink" Target="http://amigo.geneontology.org/cgi-bin/amigo/term-details.cgi?term=GO:0007243&amp;session_id=6769amigo1277851450" TargetMode="External"/><Relationship Id="rId1375" Type="http://schemas.openxmlformats.org/officeDocument/2006/relationships/hyperlink" Target="http://amigo.geneontology.org/cgi-bin/amigo/term-details.cgi?term=GO:0007249&amp;session_id=6769amigo1277851450" TargetMode="External"/><Relationship Id="rId1376" Type="http://schemas.openxmlformats.org/officeDocument/2006/relationships/hyperlink" Target="http://amigo.geneontology.org/cgi-bin/amigo/term-details.cgi?term=GO:0051234&amp;session_id=9458amigo1277850888" TargetMode="External"/><Relationship Id="rId1377" Type="http://schemas.openxmlformats.org/officeDocument/2006/relationships/hyperlink" Target="http://amigo.geneontology.org/cgi-bin/amigo/term-details.cgi?term=GO:0006810&amp;session_id=9458amigo1277850888" TargetMode="External"/><Relationship Id="rId1378" Type="http://schemas.openxmlformats.org/officeDocument/2006/relationships/hyperlink" Target="http://amigo.geneontology.org/cgi-bin/amigo/term-details.cgi?term=GO:0051234&amp;session_id=7194amigo1279649417" TargetMode="External"/><Relationship Id="rId1379" Type="http://schemas.openxmlformats.org/officeDocument/2006/relationships/hyperlink" Target="http://amigo.geneontology.org/cgi-bin/amigo/term-details.cgi?term=GO:0006810&amp;session_id=7194amigo1279649417" TargetMode="External"/><Relationship Id="rId1764" Type="http://schemas.openxmlformats.org/officeDocument/2006/relationships/hyperlink" Target="http://amigo.geneontology.org/cgi-bin/amigo/term-details.cgi?term=GO:0006350&amp;session_id=9158amigo1277853140" TargetMode="External"/><Relationship Id="rId1765" Type="http://schemas.openxmlformats.org/officeDocument/2006/relationships/hyperlink" Target="http://amigo.geneontology.org/cgi-bin/amigo/term-details.cgi?term=GO:0045449&amp;session_id=9158amigo1277853140" TargetMode="External"/><Relationship Id="rId1766" Type="http://schemas.openxmlformats.org/officeDocument/2006/relationships/hyperlink" Target="http://amigo.geneontology.org/cgi-bin/amigo/term-details.cgi?term=GO:0023052&amp;session_id=6686amigo1284584534" TargetMode="External"/><Relationship Id="rId1767" Type="http://schemas.openxmlformats.org/officeDocument/2006/relationships/hyperlink" Target="http://amigo.geneontology.org/cgi-bin/amigo/term-details.cgi?term=GO:0023033&amp;session_id=6686amigo1284584534" TargetMode="External"/><Relationship Id="rId1768" Type="http://schemas.openxmlformats.org/officeDocument/2006/relationships/hyperlink" Target="http://amigo.geneontology.org/cgi-bin/amigo/term-details.cgi?term=GO:0007166&amp;session_id=6686amigo1284584534" TargetMode="External"/><Relationship Id="rId1769" Type="http://schemas.openxmlformats.org/officeDocument/2006/relationships/hyperlink" Target="http://amigo.geneontology.org/cgi-bin/amigo/term-details.cgi?term=GO:0007186&amp;session_id=6686amigo1284584534" TargetMode="External"/><Relationship Id="rId900" Type="http://schemas.openxmlformats.org/officeDocument/2006/relationships/hyperlink" Target="http://amigo.geneontology.org/cgi-bin/amigo/term-details.cgi?term=GO:0016070&amp;session_id=9201amigo1277327195" TargetMode="External"/><Relationship Id="rId901" Type="http://schemas.openxmlformats.org/officeDocument/2006/relationships/hyperlink" Target="http://amigo.geneontology.org/cgi-bin/amigo/term-details.cgi?term=GO:0051252&amp;session_id=7580amigo1279650035" TargetMode="External"/><Relationship Id="rId902" Type="http://schemas.openxmlformats.org/officeDocument/2006/relationships/hyperlink" Target="http://amigo.geneontology.org/cgi-bin/amigo/term-details.cgi?term=GO:0050896&amp;session_id=67amigo1279652424" TargetMode="External"/><Relationship Id="rId903" Type="http://schemas.openxmlformats.org/officeDocument/2006/relationships/hyperlink" Target="http://amigo.geneontology.org/cgi-bin/amigo/term-details.cgi?term=GO:0008152&amp;session_id=9158amigo1277853140" TargetMode="External"/><Relationship Id="rId904" Type="http://schemas.openxmlformats.org/officeDocument/2006/relationships/hyperlink" Target="http://amigo.geneontology.org/cgi-bin/amigo/term-details.cgi?term=GO:0009058&amp;session_id=9158amigo1277853140" TargetMode="External"/><Relationship Id="rId905" Type="http://schemas.openxmlformats.org/officeDocument/2006/relationships/hyperlink" Target="http://amigo.geneontology.org/cgi-bin/amigo/term-details.cgi?term=GO:0044249&amp;session_id=9158amigo1277853140" TargetMode="External"/><Relationship Id="rId906" Type="http://schemas.openxmlformats.org/officeDocument/2006/relationships/hyperlink" Target="http://amigo.geneontology.org/cgi-bin/amigo/term-details.cgi?term=GO:0034645&amp;session_id=9158amigo1277853140" TargetMode="External"/><Relationship Id="rId907" Type="http://schemas.openxmlformats.org/officeDocument/2006/relationships/hyperlink" Target="http://amigo.geneontology.org/cgi-bin/amigo/term-details.cgi?term=GO:0006350&amp;session_id=9158amigo1277853140" TargetMode="External"/><Relationship Id="rId120" Type="http://schemas.openxmlformats.org/officeDocument/2006/relationships/hyperlink" Target="http://www.ncbi.nlm.nih.gov/UniGene/clust.cgi?ORG=Xl&amp;CID=18305" TargetMode="External"/><Relationship Id="rId121" Type="http://schemas.openxmlformats.org/officeDocument/2006/relationships/hyperlink" Target="http://www.ncbi.nlm.nih.gov/UniGene/clust.cgi?ORG=Xl&amp;CID=55511" TargetMode="External"/><Relationship Id="rId122" Type="http://schemas.openxmlformats.org/officeDocument/2006/relationships/hyperlink" Target="http://www.ncbi.nlm.nih.gov/UniGene/clust.cgi?ORG=Xl&amp;CID=74035" TargetMode="External"/><Relationship Id="rId123" Type="http://schemas.openxmlformats.org/officeDocument/2006/relationships/hyperlink" Target="http://www.ncbi.nlm.nih.gov/UniGene/clust.cgi?ORG=Xl&amp;CID=76065" TargetMode="External"/><Relationship Id="rId124" Type="http://schemas.openxmlformats.org/officeDocument/2006/relationships/hyperlink" Target="http://www.ncbi.nlm.nih.gov/UniGene/clust.cgi?ORG=Xl&amp;CID=55414" TargetMode="External"/><Relationship Id="rId125" Type="http://schemas.openxmlformats.org/officeDocument/2006/relationships/hyperlink" Target="http://www.ncbi.nlm.nih.gov/UniGene/clust.cgi?ORG=Xl&amp;CID=79639" TargetMode="External"/><Relationship Id="rId126" Type="http://schemas.openxmlformats.org/officeDocument/2006/relationships/hyperlink" Target="http://www.ncbi.nlm.nih.gov/UniGene/clust.cgi?ORG=Xl&amp;CID=25164" TargetMode="External"/><Relationship Id="rId127" Type="http://schemas.openxmlformats.org/officeDocument/2006/relationships/hyperlink" Target="http://www.ncbi.nlm.nih.gov/UniGene/clust.cgi?ORG=Xl&amp;CID=79881" TargetMode="External"/><Relationship Id="rId128" Type="http://schemas.openxmlformats.org/officeDocument/2006/relationships/hyperlink" Target="http://www.ncbi.nlm.nih.gov/UniGene/clust.cgi?ORG=Xl&amp;CID=6592" TargetMode="External"/><Relationship Id="rId129" Type="http://schemas.openxmlformats.org/officeDocument/2006/relationships/hyperlink" Target="http://www.ncbi.nlm.nih.gov/UniGene/clust.cgi?ORG=Xl&amp;CID=58915" TargetMode="External"/><Relationship Id="rId908" Type="http://schemas.openxmlformats.org/officeDocument/2006/relationships/hyperlink" Target="http://amigo.geneontology.org/cgi-bin/amigo/term-details.cgi?term=GO:0045449&amp;session_id=9158amigo1277853140" TargetMode="External"/><Relationship Id="rId909" Type="http://schemas.openxmlformats.org/officeDocument/2006/relationships/hyperlink" Target="http://amigo.geneontology.org/cgi-bin/amigo/term-details.cgi?term=GO:0023052&amp;session_id=6035amigo1279652649" TargetMode="External"/><Relationship Id="rId510" Type="http://schemas.openxmlformats.org/officeDocument/2006/relationships/hyperlink" Target="http://amigo.geneontology.org/cgi-bin/amigo/term-details.cgi?term=GO:0006350&amp;session_id=9158amigo1277853140" TargetMode="External"/><Relationship Id="rId511" Type="http://schemas.openxmlformats.org/officeDocument/2006/relationships/hyperlink" Target="http://amigo.geneontology.org/cgi-bin/amigo/term-details.cgi?term=GO:0045449&amp;session_id=9158amigo1277853140" TargetMode="External"/><Relationship Id="rId512" Type="http://schemas.openxmlformats.org/officeDocument/2006/relationships/hyperlink" Target="http://amigo.geneontology.org/cgi-bin/amigo/term-details.cgi?term=GO:0008152&amp;session_id=545amigo1277757967" TargetMode="External"/><Relationship Id="rId513" Type="http://schemas.openxmlformats.org/officeDocument/2006/relationships/hyperlink" Target="http://amigo.geneontology.org/cgi-bin/amigo/term-details.cgi?term=GO:0009058&amp;session_id=545amigo1277757967" TargetMode="External"/><Relationship Id="rId514" Type="http://schemas.openxmlformats.org/officeDocument/2006/relationships/hyperlink" Target="http://amigo.geneontology.org/cgi-bin/amigo/term-details.cgi?term=GO:0008610&amp;session_id=545amigo1277757967" TargetMode="External"/><Relationship Id="rId515" Type="http://schemas.openxmlformats.org/officeDocument/2006/relationships/hyperlink" Target="http://amigo.geneontology.org/cgi-bin/amigo/term-details.cgi?term=GO:0008152&amp;session_id=5751amigo1279315893" TargetMode="External"/><Relationship Id="rId516" Type="http://schemas.openxmlformats.org/officeDocument/2006/relationships/hyperlink" Target="http://amigo.geneontology.org/cgi-bin/amigo/term-details.cgi?term=GO:0044237&amp;session_id=5751amigo1279315893" TargetMode="External"/><Relationship Id="rId517" Type="http://schemas.openxmlformats.org/officeDocument/2006/relationships/hyperlink" Target="http://amigo.geneontology.org/cgi-bin/amigo/term-details.cgi?term=GO:0044262&amp;session_id=5751amigo1279315893" TargetMode="External"/><Relationship Id="rId518" Type="http://schemas.openxmlformats.org/officeDocument/2006/relationships/hyperlink" Target="http://amigo.geneontology.org/cgi-bin/amigo/term-details.cgi?term=GO:0005996&amp;session_id=5751amigo1279315893" TargetMode="External"/><Relationship Id="rId519" Type="http://schemas.openxmlformats.org/officeDocument/2006/relationships/hyperlink" Target="http://amigo.geneontology.org/cgi-bin/amigo/term-details.cgi?term=GO:0019318&amp;session_id=5751amigo1279315893" TargetMode="External"/><Relationship Id="rId1770" Type="http://schemas.openxmlformats.org/officeDocument/2006/relationships/hyperlink" Target="http://amigo.geneontology.org/cgi-bin/amigo/term-details.cgi?term=GO:0007187&amp;session_id=6686amigo1284584534" TargetMode="External"/><Relationship Id="rId1771" Type="http://schemas.openxmlformats.org/officeDocument/2006/relationships/hyperlink" Target="http://amigo.geneontology.org/cgi-bin/amigo/term-details.cgi?term=GO:0023052&amp;session_id=5040amigo1284583862" TargetMode="External"/><Relationship Id="rId1772" Type="http://schemas.openxmlformats.org/officeDocument/2006/relationships/hyperlink" Target="http://amigo.geneontology.org/cgi-bin/amigo/term-details.cgi?term=GO:0023033&amp;session_id=5040amigo1284583862" TargetMode="External"/><Relationship Id="rId1773" Type="http://schemas.openxmlformats.org/officeDocument/2006/relationships/hyperlink" Target="http://amigo.geneontology.org/cgi-bin/amigo/term-details.cgi?term=GO:0023034&amp;session_id=5040amigo1284583862" TargetMode="External"/><Relationship Id="rId1380" Type="http://schemas.openxmlformats.org/officeDocument/2006/relationships/hyperlink" Target="http://amigo.geneontology.org/cgi-bin/amigo/term-details.cgi?term=GO:0016192&amp;session_id=7194amigo1279649417" TargetMode="External"/><Relationship Id="rId1381" Type="http://schemas.openxmlformats.org/officeDocument/2006/relationships/hyperlink" Target="http://amigo.geneontology.org/cgi-bin/amigo/term-details.cgi?term=GO:0023052&amp;session_id=843amigo1277768980" TargetMode="External"/><Relationship Id="rId1382" Type="http://schemas.openxmlformats.org/officeDocument/2006/relationships/hyperlink" Target="http://amigo.geneontology.org/cgi-bin/amigo/term-details.cgi?term=GO:0023033&amp;session_id=843amigo1277768980" TargetMode="External"/><Relationship Id="rId1383" Type="http://schemas.openxmlformats.org/officeDocument/2006/relationships/hyperlink" Target="http://amigo.geneontology.org/cgi-bin/amigo/term-details.cgi?term=GO:0007166&amp;session_id=843amigo1277768980" TargetMode="External"/><Relationship Id="rId1384" Type="http://schemas.openxmlformats.org/officeDocument/2006/relationships/hyperlink" Target="http://amigo.geneontology.org/cgi-bin/amigo/term-details.cgi?term=GO:0009987&amp;session_id=4605amigo1277753468" TargetMode="External"/><Relationship Id="rId1385" Type="http://schemas.openxmlformats.org/officeDocument/2006/relationships/hyperlink" Target="http://amigo.geneontology.org/cgi-bin/amigo/term-details.cgi?term=GO:0008219&amp;session_id=4605amigo1277753468" TargetMode="External"/><Relationship Id="rId1386" Type="http://schemas.openxmlformats.org/officeDocument/2006/relationships/hyperlink" Target="http://amigo.geneontology.org/cgi-bin/amigo/term-details.cgi?term=GO:0012501&amp;session_id=4605amigo1277753468" TargetMode="External"/><Relationship Id="rId1387" Type="http://schemas.openxmlformats.org/officeDocument/2006/relationships/hyperlink" Target="http://amigo.geneontology.org/cgi-bin/amigo/term-details.cgi?term=GO:0006915&amp;session_id=4605amigo1277753468" TargetMode="External"/><Relationship Id="rId1388" Type="http://schemas.openxmlformats.org/officeDocument/2006/relationships/hyperlink" Target="http://amigo.geneontology.org/cgi-bin/amigo/term-details.cgi?term=GO:0008152&amp;session_id=9158amigo1277853140" TargetMode="External"/><Relationship Id="rId1389" Type="http://schemas.openxmlformats.org/officeDocument/2006/relationships/hyperlink" Target="http://amigo.geneontology.org/cgi-bin/amigo/term-details.cgi?term=GO:0009058&amp;session_id=9158amigo1277853140" TargetMode="External"/><Relationship Id="rId1774" Type="http://schemas.openxmlformats.org/officeDocument/2006/relationships/hyperlink" Target="http://amigo.geneontology.org/cgi-bin/amigo/term-details.cgi?term=GO:0035556&amp;session_id=5040amigo1284583862" TargetMode="External"/><Relationship Id="rId1775" Type="http://schemas.openxmlformats.org/officeDocument/2006/relationships/hyperlink" Target="http://amigo.geneontology.org/cgi-bin/amigo/term-details.cgi?term=GO:0007264&amp;session_id=5040amigo1284583862" TargetMode="External"/><Relationship Id="rId1776" Type="http://schemas.openxmlformats.org/officeDocument/2006/relationships/hyperlink" Target="http://amigo.geneontology.org/cgi-bin/amigo/term-details.cgi?term=GO:0051234&amp;session_id=9458amigo1277850888" TargetMode="External"/><Relationship Id="rId1777" Type="http://schemas.openxmlformats.org/officeDocument/2006/relationships/hyperlink" Target="http://amigo.geneontology.org/cgi-bin/amigo/term-details.cgi?term=GO:0006810&amp;session_id=9458amigo1277850888" TargetMode="External"/><Relationship Id="rId1778" Type="http://schemas.openxmlformats.org/officeDocument/2006/relationships/hyperlink" Target="http://amigo.geneontology.org/cgi-bin/amigo/term-details.cgi?term=GO:0023052&amp;session_id=745amigo1276029387" TargetMode="External"/><Relationship Id="rId1779" Type="http://schemas.openxmlformats.org/officeDocument/2006/relationships/hyperlink" Target="http://amigo.geneontology.org/cgi-bin/amigo/term-details.cgi?term=GO:0023046&amp;session_id=2017amigo1276795086" TargetMode="External"/><Relationship Id="rId910" Type="http://schemas.openxmlformats.org/officeDocument/2006/relationships/hyperlink" Target="http://amigo.geneontology.org/cgi-bin/amigo/term-details.cgi?term=GO:0023033&amp;session_id=6035amigo1279652649" TargetMode="External"/><Relationship Id="rId911" Type="http://schemas.openxmlformats.org/officeDocument/2006/relationships/hyperlink" Target="http://amigo.geneontology.org/cgi-bin/amigo/term-details.cgi?term=GO:0023034&amp;session_id=6035amigo1279652649" TargetMode="External"/><Relationship Id="rId912" Type="http://schemas.openxmlformats.org/officeDocument/2006/relationships/hyperlink" Target="http://amigo.geneontology.org/cgi-bin/amigo/term-details.cgi?term=GO:0035556&amp;session_id=6035amigo1279652649" TargetMode="External"/><Relationship Id="rId913" Type="http://schemas.openxmlformats.org/officeDocument/2006/relationships/hyperlink" Target="http://amigo.geneontology.org/cgi-bin/amigo/term-details.cgi?term=GO:0007243&amp;session_id=6035amigo1279652649" TargetMode="External"/><Relationship Id="rId914" Type="http://schemas.openxmlformats.org/officeDocument/2006/relationships/hyperlink" Target="http://amigo.geneontology.org/cgi-bin/amigo/term-details.cgi?term=GO:0000165&amp;session_id=6035amigo1279652649" TargetMode="External"/><Relationship Id="rId915" Type="http://schemas.openxmlformats.org/officeDocument/2006/relationships/hyperlink" Target="http://amigo.geneontology.org/cgi-bin/amigo/term-details.cgi?term=GO:0008152&amp;session_id=9158amigo1277853140" TargetMode="External"/><Relationship Id="rId916" Type="http://schemas.openxmlformats.org/officeDocument/2006/relationships/hyperlink" Target="http://amigo.geneontology.org/cgi-bin/amigo/term-details.cgi?term=GO:0009058&amp;session_id=9158amigo1277853140" TargetMode="External"/><Relationship Id="rId917" Type="http://schemas.openxmlformats.org/officeDocument/2006/relationships/hyperlink" Target="http://amigo.geneontology.org/cgi-bin/amigo/term-details.cgi?term=GO:0044249&amp;session_id=9158amigo1277853140" TargetMode="External"/><Relationship Id="rId130" Type="http://schemas.openxmlformats.org/officeDocument/2006/relationships/hyperlink" Target="http://www.ncbi.nlm.nih.gov/UniGene/clust.cgi?ORG=Xl&amp;CID=350" TargetMode="External"/><Relationship Id="rId131" Type="http://schemas.openxmlformats.org/officeDocument/2006/relationships/hyperlink" Target="http://www.ncbi.nlm.nih.gov/UniGene/clust.cgi?ORG=Xl&amp;CID=84769" TargetMode="External"/><Relationship Id="rId132" Type="http://schemas.openxmlformats.org/officeDocument/2006/relationships/hyperlink" Target="http://www.ncbi.nlm.nih.gov/UniGene/clust.cgi?ORG=Xl&amp;CID=72567" TargetMode="External"/><Relationship Id="rId133" Type="http://schemas.openxmlformats.org/officeDocument/2006/relationships/hyperlink" Target="http://www.ncbi.nlm.nih.gov/UniGene/clust.cgi?ORG=Xl&amp;CID=63134" TargetMode="External"/><Relationship Id="rId134" Type="http://schemas.openxmlformats.org/officeDocument/2006/relationships/hyperlink" Target="http://www.ncbi.nlm.nih.gov/UniGene/clust.cgi?ORG=Xl&amp;CID=70382" TargetMode="External"/><Relationship Id="rId135" Type="http://schemas.openxmlformats.org/officeDocument/2006/relationships/hyperlink" Target="http://www.ncbi.nlm.nih.gov/UniGene/clust.cgi?ORG=Xl&amp;CID=72248" TargetMode="External"/><Relationship Id="rId136" Type="http://schemas.openxmlformats.org/officeDocument/2006/relationships/hyperlink" Target="http://www.ncbi.nlm.nih.gov/UniGene/clust.cgi?ORG=Xl&amp;CID=72172" TargetMode="External"/><Relationship Id="rId137" Type="http://schemas.openxmlformats.org/officeDocument/2006/relationships/hyperlink" Target="http://www.ncbi.nlm.nih.gov/UniGene/clust.cgi?ORG=Xl&amp;CID=63741" TargetMode="External"/><Relationship Id="rId138" Type="http://schemas.openxmlformats.org/officeDocument/2006/relationships/hyperlink" Target="http://www.ncbi.nlm.nih.gov/UniGene/clust.cgi?ORG=Xl&amp;CID=56236" TargetMode="External"/><Relationship Id="rId139" Type="http://schemas.openxmlformats.org/officeDocument/2006/relationships/hyperlink" Target="http://www.ncbi.nlm.nih.gov/UniGene/clust.cgi?ORG=Xl&amp;CID=18036" TargetMode="External"/><Relationship Id="rId918" Type="http://schemas.openxmlformats.org/officeDocument/2006/relationships/hyperlink" Target="http://amigo.geneontology.org/cgi-bin/amigo/term-details.cgi?term=GO:0034645&amp;session_id=9158amigo1277853140" TargetMode="External"/><Relationship Id="rId919" Type="http://schemas.openxmlformats.org/officeDocument/2006/relationships/hyperlink" Target="http://amigo.geneontology.org/cgi-bin/amigo/term-details.cgi?term=GO:0006350&amp;session_id=9158amigo1277853140" TargetMode="External"/><Relationship Id="rId520" Type="http://schemas.openxmlformats.org/officeDocument/2006/relationships/hyperlink" Target="http://amigo.geneontology.org/cgi-bin/amigo/term-details.cgi?term=GO:0023052&amp;session_id=905amigo1276121993" TargetMode="External"/><Relationship Id="rId521" Type="http://schemas.openxmlformats.org/officeDocument/2006/relationships/hyperlink" Target="http://amigo.geneontology.org/cgi-bin/amigo/term-details.cgi?term=GO:0023033&amp;session_id=905amigo1276121993" TargetMode="External"/><Relationship Id="rId522" Type="http://schemas.openxmlformats.org/officeDocument/2006/relationships/hyperlink" Target="http://amigo.geneontology.org/cgi-bin/amigo/term-details.cgi?term=GO:0007166&amp;session_id=1396amigo1276710825" TargetMode="External"/><Relationship Id="rId523" Type="http://schemas.openxmlformats.org/officeDocument/2006/relationships/hyperlink" Target="http://amigo.geneontology.org/cgi-bin/amigo/term-details.cgi?term=GO:0007167&amp;session_id=1396amigo1276710825" TargetMode="External"/><Relationship Id="rId524" Type="http://schemas.openxmlformats.org/officeDocument/2006/relationships/hyperlink" Target="http://amigo.geneontology.org/cgi-bin/amigo/term-details.cgi?term=GO:0007178&amp;session_id=1396amigo1276710825" TargetMode="External"/><Relationship Id="rId525" Type="http://schemas.openxmlformats.org/officeDocument/2006/relationships/hyperlink" Target="http://amigo.geneontology.org/cgi-bin/amigo/term-details.cgi?term=GO:0008152&amp;session_id=9158amigo1277853140" TargetMode="External"/><Relationship Id="rId526" Type="http://schemas.openxmlformats.org/officeDocument/2006/relationships/hyperlink" Target="http://amigo.geneontology.org/cgi-bin/amigo/term-details.cgi?term=GO:0009058&amp;session_id=9158amigo1277853140" TargetMode="External"/><Relationship Id="rId527" Type="http://schemas.openxmlformats.org/officeDocument/2006/relationships/hyperlink" Target="http://amigo.geneontology.org/cgi-bin/amigo/term-details.cgi?term=GO:0044249&amp;session_id=9158amigo1277853140" TargetMode="External"/><Relationship Id="rId528" Type="http://schemas.openxmlformats.org/officeDocument/2006/relationships/hyperlink" Target="http://amigo.geneontology.org/cgi-bin/amigo/term-details.cgi?term=GO:0034645&amp;session_id=9158amigo1277853140" TargetMode="External"/><Relationship Id="rId529" Type="http://schemas.openxmlformats.org/officeDocument/2006/relationships/hyperlink" Target="http://amigo.geneontology.org/cgi-bin/amigo/term-details.cgi?term=GO:0006350&amp;session_id=9158amigo1277853140" TargetMode="External"/><Relationship Id="rId1780" Type="http://schemas.openxmlformats.org/officeDocument/2006/relationships/hyperlink" Target="http://amigo.geneontology.org/cgi-bin/amigo/term-details.cgi?term=GO:0023060&amp;session_id=2017amigo1276795086" TargetMode="External"/><Relationship Id="rId1781" Type="http://schemas.openxmlformats.org/officeDocument/2006/relationships/hyperlink" Target="http://amigo.geneontology.org/cgi-bin/amigo/term-details.cgi?term=GO:0007165&amp;session_id=2017amigo1276795086" TargetMode="External"/><Relationship Id="rId1782" Type="http://schemas.openxmlformats.org/officeDocument/2006/relationships/hyperlink" Target="http://amigo.geneontology.org/cgi-bin/amigo/term_details?term=GO:0016137" TargetMode="External"/><Relationship Id="rId1783" Type="http://schemas.openxmlformats.org/officeDocument/2006/relationships/hyperlink" Target="http://amigo.geneontology.org/cgi-bin/amigo/term-assoc.cgi?term=GO:0016139&amp;speciesdb=&amp;taxid=all" TargetMode="External"/><Relationship Id="rId1390" Type="http://schemas.openxmlformats.org/officeDocument/2006/relationships/hyperlink" Target="http://amigo.geneontology.org/cgi-bin/amigo/term-details.cgi?term=GO:0044249&amp;session_id=9158amigo1277853140" TargetMode="External"/><Relationship Id="rId1391" Type="http://schemas.openxmlformats.org/officeDocument/2006/relationships/hyperlink" Target="http://amigo.geneontology.org/cgi-bin/amigo/term-details.cgi?term=GO:0034645&amp;session_id=9158amigo1277853140" TargetMode="External"/><Relationship Id="rId1392" Type="http://schemas.openxmlformats.org/officeDocument/2006/relationships/hyperlink" Target="http://amigo.geneontology.org/cgi-bin/amigo/term-details.cgi?term=GO:0006350&amp;session_id=9158amigo1277853140" TargetMode="External"/><Relationship Id="rId1393" Type="http://schemas.openxmlformats.org/officeDocument/2006/relationships/hyperlink" Target="http://amigo.geneontology.org/cgi-bin/amigo/term-details.cgi?term=GO:0045449&amp;session_id=9158amigo1277853140" TargetMode="External"/><Relationship Id="rId1394" Type="http://schemas.openxmlformats.org/officeDocument/2006/relationships/hyperlink" Target="http://amigo.geneontology.org/cgi-bin/amigo/term-details.cgi?term=GO:0009987&amp;session_id=1740amigo1279841344" TargetMode="External"/><Relationship Id="rId1395" Type="http://schemas.openxmlformats.org/officeDocument/2006/relationships/hyperlink" Target="http://amigo.geneontology.org/cgi-bin/amigo/term-details.cgi?term=GO:0007155&amp;session_id=1740amigo1279841344" TargetMode="External"/><Relationship Id="rId1396" Type="http://schemas.openxmlformats.org/officeDocument/2006/relationships/hyperlink" Target="http://amigo.geneontology.org/cgi-bin/amigo/term-details.cgi?term=GO:0031589&amp;session_id=1740amigo1279841344" TargetMode="External"/><Relationship Id="rId1397" Type="http://schemas.openxmlformats.org/officeDocument/2006/relationships/hyperlink" Target="http://amigo.geneontology.org/cgi-bin/amigo/term-details.cgi?term=GO:0007160&amp;session_id=1740amigo1279841344" TargetMode="External"/><Relationship Id="rId1398" Type="http://schemas.openxmlformats.org/officeDocument/2006/relationships/hyperlink" Target="http://amigo.geneontology.org/cgi-bin/amigo/term-details.cgi?term=GO:0051234&amp;session_id=9458amigo1277850888" TargetMode="External"/><Relationship Id="rId1399" Type="http://schemas.openxmlformats.org/officeDocument/2006/relationships/hyperlink" Target="http://amigo.geneontology.org/cgi-bin/amigo/term-details.cgi?term=GO:0006810&amp;session_id=9458amigo1277850888" TargetMode="External"/><Relationship Id="rId1784" Type="http://schemas.openxmlformats.org/officeDocument/2006/relationships/hyperlink" Target="http://amigo.geneontology.org/cgi-bin/amigo/term-details.cgi?term=GO:0008152&amp;session_id=696amigo1279825528" TargetMode="External"/><Relationship Id="rId1785" Type="http://schemas.openxmlformats.org/officeDocument/2006/relationships/hyperlink" Target="http://amigo.geneontology.org/cgi-bin/amigo/term-details.cgi?term=GO:0044237&amp;session_id=696amigo1279825528" TargetMode="External"/><Relationship Id="rId1786" Type="http://schemas.openxmlformats.org/officeDocument/2006/relationships/hyperlink" Target="http://amigo.geneontology.org/cgi-bin/amigo/term-details.cgi?term=GO:0032502&amp;session_id=8393amigo1279563017" TargetMode="External"/><Relationship Id="rId1787" Type="http://schemas.openxmlformats.org/officeDocument/2006/relationships/hyperlink" Target="http://amigo.geneontology.org/cgi-bin/amigo/term-details.cgi?term=GO:0007275&amp;session_id=8393amigo1279563017" TargetMode="External"/><Relationship Id="rId1788" Type="http://schemas.openxmlformats.org/officeDocument/2006/relationships/hyperlink" Target="http://amigo.geneontology.org/cgi-bin/amigo/term_details?term=GO:0060537" TargetMode="External"/><Relationship Id="rId1789" Type="http://schemas.openxmlformats.org/officeDocument/2006/relationships/hyperlink" Target="http://amigo.geneontology.org/cgi-bin/amigo/term-details.cgi?term=GO:0032502&amp;session_id=9030amigo1276280313" TargetMode="External"/><Relationship Id="rId1" Type="http://schemas.openxmlformats.org/officeDocument/2006/relationships/hyperlink" Target="http://www.ncbi.nlm.nih.gov/UniGene/clust.cgi?ORG=Xl&amp;CID=74273" TargetMode="External"/><Relationship Id="rId2" Type="http://schemas.openxmlformats.org/officeDocument/2006/relationships/hyperlink" Target="http://www.ncbi.nlm.nih.gov/UniGene/clust.cgi?ORG=Xl&amp;CID=24360" TargetMode="External"/><Relationship Id="rId3" Type="http://schemas.openxmlformats.org/officeDocument/2006/relationships/hyperlink" Target="http://www.ncbi.nlm.nih.gov/UniGene/clust.cgi?ORG=Xl&amp;CID=9313" TargetMode="External"/><Relationship Id="rId920" Type="http://schemas.openxmlformats.org/officeDocument/2006/relationships/hyperlink" Target="http://amigo.geneontology.org/cgi-bin/amigo/term-details.cgi?term=GO:0045449&amp;session_id=9158amigo1277853140" TargetMode="External"/><Relationship Id="rId921" Type="http://schemas.openxmlformats.org/officeDocument/2006/relationships/hyperlink" Target="http://amigo.geneontology.org/cgi-bin/amigo/term-details.cgi?term=GO:0009987&amp;session_id=64amigo1277996486" TargetMode="External"/><Relationship Id="rId922" Type="http://schemas.openxmlformats.org/officeDocument/2006/relationships/hyperlink" Target="http://amigo.geneontology.org/cgi-bin/amigo/term-details.cgi?term=GO:0008152&amp;session_id=6142amigo1276099675" TargetMode="External"/><Relationship Id="rId923" Type="http://schemas.openxmlformats.org/officeDocument/2006/relationships/hyperlink" Target="http://amigo.geneontology.org/cgi-bin/amigo/term-details.cgi?term=GO:0008152&amp;session_id=9158amigo1277853140" TargetMode="External"/><Relationship Id="rId924" Type="http://schemas.openxmlformats.org/officeDocument/2006/relationships/hyperlink" Target="http://amigo.geneontology.org/cgi-bin/amigo/term-details.cgi?term=GO:0009058&amp;session_id=9158amigo1277853140" TargetMode="External"/><Relationship Id="rId925" Type="http://schemas.openxmlformats.org/officeDocument/2006/relationships/hyperlink" Target="http://amigo.geneontology.org/cgi-bin/amigo/term-details.cgi?term=GO:0044249&amp;session_id=9158amigo1277853140" TargetMode="External"/><Relationship Id="rId926" Type="http://schemas.openxmlformats.org/officeDocument/2006/relationships/hyperlink" Target="http://amigo.geneontology.org/cgi-bin/amigo/term-details.cgi?term=GO:0034645&amp;session_id=9158amigo1277853140" TargetMode="External"/><Relationship Id="rId927" Type="http://schemas.openxmlformats.org/officeDocument/2006/relationships/hyperlink" Target="http://amigo.geneontology.org/cgi-bin/amigo/term-details.cgi?term=GO:0006350&amp;session_id=9158amigo1277853140" TargetMode="External"/><Relationship Id="rId140" Type="http://schemas.openxmlformats.org/officeDocument/2006/relationships/hyperlink" Target="http://www.ncbi.nlm.nih.gov/UniGene/clust.cgi?ORG=Xl&amp;CID=70860" TargetMode="External"/><Relationship Id="rId141" Type="http://schemas.openxmlformats.org/officeDocument/2006/relationships/hyperlink" Target="http://www.ncbi.nlm.nih.gov/UniGene/clust.cgi?ORG=Xl&amp;CID=20140" TargetMode="External"/><Relationship Id="rId142" Type="http://schemas.openxmlformats.org/officeDocument/2006/relationships/hyperlink" Target="http://www.ncbi.nlm.nih.gov/UniGene/clust.cgi?ORG=Xl&amp;CID=60043" TargetMode="External"/><Relationship Id="rId143" Type="http://schemas.openxmlformats.org/officeDocument/2006/relationships/hyperlink" Target="http://www.ncbi.nlm.nih.gov/UniGene/clust.cgi?ORG=Xl&amp;CID=16260" TargetMode="External"/><Relationship Id="rId144" Type="http://schemas.openxmlformats.org/officeDocument/2006/relationships/hyperlink" Target="http://www.ncbi.nlm.nih.gov/UniGene/clust.cgi?ORG=Xl&amp;CID=29574" TargetMode="External"/><Relationship Id="rId145" Type="http://schemas.openxmlformats.org/officeDocument/2006/relationships/hyperlink" Target="http://www.ncbi.nlm.nih.gov/UniGene/clust.cgi?ORG=Xl&amp;CID=72300" TargetMode="External"/><Relationship Id="rId146" Type="http://schemas.openxmlformats.org/officeDocument/2006/relationships/hyperlink" Target="http://www.ncbi.nlm.nih.gov/UniGene/clust.cgi?ORG=Xl&amp;CID=74109" TargetMode="External"/><Relationship Id="rId147" Type="http://schemas.openxmlformats.org/officeDocument/2006/relationships/hyperlink" Target="http://www.ncbi.nlm.nih.gov/UniGene/clust.cgi?ORG=Xl&amp;CID=12935" TargetMode="External"/><Relationship Id="rId148" Type="http://schemas.openxmlformats.org/officeDocument/2006/relationships/hyperlink" Target="http://www.ncbi.nlm.nih.gov/UniGene/clust.cgi?ORG=Xl&amp;CID=72803" TargetMode="External"/><Relationship Id="rId149" Type="http://schemas.openxmlformats.org/officeDocument/2006/relationships/hyperlink" Target="http://www.ncbi.nlm.nih.gov/UniGene/clust.cgi?ORG=Xl&amp;CID=58626" TargetMode="External"/><Relationship Id="rId928" Type="http://schemas.openxmlformats.org/officeDocument/2006/relationships/hyperlink" Target="http://amigo.geneontology.org/cgi-bin/amigo/term-details.cgi?term=GO:0045449&amp;session_id=9158amigo1277853140" TargetMode="External"/><Relationship Id="rId929" Type="http://schemas.openxmlformats.org/officeDocument/2006/relationships/hyperlink" Target="http://amigo.geneontology.org/cgi-bin/amigo/term-details.cgi?term=GO:0023052&amp;session_id=5694amigo1276193012" TargetMode="External"/><Relationship Id="rId530" Type="http://schemas.openxmlformats.org/officeDocument/2006/relationships/hyperlink" Target="http://amigo.geneontology.org/cgi-bin/amigo/term-details.cgi?term=GO:0045449&amp;session_id=9158amigo1277853140" TargetMode="External"/><Relationship Id="rId531" Type="http://schemas.openxmlformats.org/officeDocument/2006/relationships/hyperlink" Target="http://amigo.geneontology.org/cgi-bin/amigo/term-details.cgi?term=GO:0008152&amp;session_id=9158amigo1277853140" TargetMode="External"/><Relationship Id="rId532" Type="http://schemas.openxmlformats.org/officeDocument/2006/relationships/hyperlink" Target="http://amigo.geneontology.org/cgi-bin/amigo/term-details.cgi?term=GO:0009058&amp;session_id=9158amigo1277853140" TargetMode="External"/><Relationship Id="rId533" Type="http://schemas.openxmlformats.org/officeDocument/2006/relationships/hyperlink" Target="http://amigo.geneontology.org/cgi-bin/amigo/term-details.cgi?term=GO:0044249&amp;session_id=9158amigo1277853140" TargetMode="External"/><Relationship Id="rId534" Type="http://schemas.openxmlformats.org/officeDocument/2006/relationships/hyperlink" Target="http://amigo.geneontology.org/cgi-bin/amigo/term-details.cgi?term=GO:0034645&amp;session_id=9158amigo1277853140" TargetMode="External"/><Relationship Id="rId535" Type="http://schemas.openxmlformats.org/officeDocument/2006/relationships/hyperlink" Target="http://amigo.geneontology.org/cgi-bin/amigo/term-details.cgi?term=GO:0006350&amp;session_id=9158amigo1277853140" TargetMode="External"/><Relationship Id="rId536" Type="http://schemas.openxmlformats.org/officeDocument/2006/relationships/hyperlink" Target="http://amigo.geneontology.org/cgi-bin/amigo/term-details.cgi?term=GO:0016481&amp;session_id=872amigo1279316551" TargetMode="External"/><Relationship Id="rId537" Type="http://schemas.openxmlformats.org/officeDocument/2006/relationships/hyperlink" Target="http://amigo.geneontology.org/cgi-bin/amigo/term-details.cgi?term=GO:0008152&amp;session_id=4935amigo1279316804" TargetMode="External"/><Relationship Id="rId538" Type="http://schemas.openxmlformats.org/officeDocument/2006/relationships/hyperlink" Target="http://amigo.geneontology.org/cgi-bin/amigo/term-details.cgi?term=GO:0009056&amp;session_id=4935amigo1279316804" TargetMode="External"/><Relationship Id="rId539" Type="http://schemas.openxmlformats.org/officeDocument/2006/relationships/hyperlink" Target="http://amigo.geneontology.org/cgi-bin/amigo/term-details.cgi?term=GO:0044237&amp;session_id=5366amigo1276120235" TargetMode="External"/><Relationship Id="rId4" Type="http://schemas.openxmlformats.org/officeDocument/2006/relationships/hyperlink" Target="http://www.ncbi.nlm.nih.gov/UniGene/clust.cgi?ORG=Xl&amp;CID=77348" TargetMode="External"/><Relationship Id="rId5" Type="http://schemas.openxmlformats.org/officeDocument/2006/relationships/hyperlink" Target="http://www.ncbi.nlm.nih.gov/UniGene/clust.cgi?ORG=Xl&amp;CID=71308" TargetMode="External"/><Relationship Id="rId6" Type="http://schemas.openxmlformats.org/officeDocument/2006/relationships/hyperlink" Target="http://www.ncbi.nlm.nih.gov/UniGene/clust.cgi?ORG=Xl&amp;CID=1867" TargetMode="External"/><Relationship Id="rId7" Type="http://schemas.openxmlformats.org/officeDocument/2006/relationships/hyperlink" Target="http://www.ncbi.nlm.nih.gov/UniGene/clust.cgi?ORG=Xl&amp;CID=75782" TargetMode="External"/><Relationship Id="rId8" Type="http://schemas.openxmlformats.org/officeDocument/2006/relationships/hyperlink" Target="http://www.ncbi.nlm.nih.gov/UniGene/clust.cgi?ORG=Xl&amp;CID=81623" TargetMode="External"/><Relationship Id="rId9" Type="http://schemas.openxmlformats.org/officeDocument/2006/relationships/hyperlink" Target="http://www.ncbi.nlm.nih.gov/UniGene/clust.cgi?ORG=Xl&amp;CID=85444" TargetMode="External"/><Relationship Id="rId1790" Type="http://schemas.openxmlformats.org/officeDocument/2006/relationships/hyperlink" Target="http://amigo.geneontology.org/cgi-bin/amigo/term-details.cgi?term=GO:0048856&amp;session_id=9030amigo1276280313" TargetMode="External"/><Relationship Id="rId1791" Type="http://schemas.openxmlformats.org/officeDocument/2006/relationships/hyperlink" Target="http://amigo.geneontology.org/cgi-bin/amigo/term-details.cgi?term=GO:0048513&amp;session_id=2017amigo1276795086" TargetMode="External"/><Relationship Id="rId1792" Type="http://schemas.openxmlformats.org/officeDocument/2006/relationships/hyperlink" Target="http://amigo.geneontology.org/cgi-bin/amigo/term-details.cgi?term=GO:0009888&amp;session_id=2017amigo1276795086" TargetMode="External"/><Relationship Id="rId1793" Type="http://schemas.openxmlformats.org/officeDocument/2006/relationships/hyperlink" Target="http://amigo.geneontology.org/cgi-bin/amigo/term_details?term=GO:0060538" TargetMode="External"/><Relationship Id="rId1794" Type="http://schemas.openxmlformats.org/officeDocument/2006/relationships/hyperlink" Target="http://amigo.geneontology.org/cgi-bin/amigo/term-assoc.cgi?term=GO:0007519&amp;speciesdb=&amp;taxid=all" TargetMode="External"/><Relationship Id="rId1795" Type="http://schemas.openxmlformats.org/officeDocument/2006/relationships/hyperlink" Target="http://amigo.geneontology.org/cgi-bin/amigo/term-details.cgi?term=GO:0008152&amp;session_id=7003amigo1279740907" TargetMode="External"/><Relationship Id="rId1796" Type="http://schemas.openxmlformats.org/officeDocument/2006/relationships/hyperlink" Target="http://amigo.geneontology.org/cgi-bin/amigo/term-details.cgi?term=GO:0009058&amp;session_id=7003amigo1279740907" TargetMode="External"/><Relationship Id="rId1797" Type="http://schemas.openxmlformats.org/officeDocument/2006/relationships/hyperlink" Target="http://amigo.geneontology.org/cgi-bin/amigo/term-details.cgi?term=GO:0044249&amp;session_id=7003amigo1279740907" TargetMode="External"/><Relationship Id="rId1798" Type="http://schemas.openxmlformats.org/officeDocument/2006/relationships/hyperlink" Target="http://amigo.geneontology.org/cgi-bin/amigo/term-details.cgi?term=GO:0034645&amp;session_id=7003amigo1279740907" TargetMode="External"/><Relationship Id="rId1799" Type="http://schemas.openxmlformats.org/officeDocument/2006/relationships/hyperlink" Target="http://amigo.geneontology.org/cgi-bin/amigo/term-details.cgi?term=GO:0009101&amp;session_id=7003amigo1279740907" TargetMode="External"/><Relationship Id="rId1000" Type="http://schemas.openxmlformats.org/officeDocument/2006/relationships/hyperlink" Target="http://amigo.geneontology.org/cgi-bin/amigo/term-details.cgi?term=GO:0023052&amp;session_id=1052amigo1279665878" TargetMode="External"/><Relationship Id="rId1001" Type="http://schemas.openxmlformats.org/officeDocument/2006/relationships/hyperlink" Target="http://amigo.geneontology.org/cgi-bin/amigo/term-details.cgi?term=GO:0007267&amp;session_id=1052amigo1279665878" TargetMode="External"/><Relationship Id="rId1002" Type="http://schemas.openxmlformats.org/officeDocument/2006/relationships/hyperlink" Target="http://amigo.geneontology.org/cgi-bin/amigo/term-details.cgi?term=GO:0003001&amp;session_id=1052amigo1279665878" TargetMode="External"/><Relationship Id="rId1003" Type="http://schemas.openxmlformats.org/officeDocument/2006/relationships/hyperlink" Target="http://amigo.geneontology.org/cgi-bin/amigo/term-details.cgi?term=GO:0023061&amp;session_id=1052amigo1279665878" TargetMode="External"/><Relationship Id="rId930" Type="http://schemas.openxmlformats.org/officeDocument/2006/relationships/hyperlink" Target="http://amigo.geneontology.org/cgi-bin/amigo/term-details.cgi?term=GO:0023046&amp;session_id=1396amigo1276710825" TargetMode="External"/><Relationship Id="rId931" Type="http://schemas.openxmlformats.org/officeDocument/2006/relationships/hyperlink" Target="http://amigo.geneontology.org/cgi-bin/amigo/term-details.cgi?term=GO:0023060&amp;session_id=1396amigo1276710825" TargetMode="External"/><Relationship Id="rId932" Type="http://schemas.openxmlformats.org/officeDocument/2006/relationships/hyperlink" Target="http://amigo.geneontology.org/cgi-bin/amigo/term-details.cgi?term=GO:0007165&amp;session_id=1396amigo1276710825" TargetMode="External"/><Relationship Id="rId933" Type="http://schemas.openxmlformats.org/officeDocument/2006/relationships/hyperlink" Target="http://amigo.geneontology.org/cgi-bin/amigo/term-details.cgi?term=GO:0023052&amp;session_id=1654amigo1277330731" TargetMode="External"/><Relationship Id="rId934" Type="http://schemas.openxmlformats.org/officeDocument/2006/relationships/hyperlink" Target="http://amigo.geneontology.org/cgi-bin/amigo/term-details.cgi?term=GO:0023033&amp;session_id=1654amigo1277330731" TargetMode="External"/><Relationship Id="rId935" Type="http://schemas.openxmlformats.org/officeDocument/2006/relationships/hyperlink" Target="http://amigo.geneontology.org/cgi-bin/amigo/term-details.cgi?term=GO:0007166&amp;session_id=1654amigo1277330731" TargetMode="External"/><Relationship Id="rId936" Type="http://schemas.openxmlformats.org/officeDocument/2006/relationships/hyperlink" Target="http://amigo.geneontology.org/cgi-bin/amigo/term-details.cgi?term=GO:0032501&amp;session_id=8967amigo1279657959" TargetMode="External"/><Relationship Id="rId937" Type="http://schemas.openxmlformats.org/officeDocument/2006/relationships/hyperlink" Target="http://amigo.geneontology.org/cgi-bin/amigo/term-details.cgi?term=GO:0003008&amp;session_id=8967amigo1279657959" TargetMode="External"/><Relationship Id="rId150" Type="http://schemas.openxmlformats.org/officeDocument/2006/relationships/hyperlink" Target="http://www.ncbi.nlm.nih.gov/UniGene/clust.cgi?ORG=Xl&amp;CID=56742" TargetMode="External"/><Relationship Id="rId151" Type="http://schemas.openxmlformats.org/officeDocument/2006/relationships/hyperlink" Target="http://www.ncbi.nlm.nih.gov/UniGene/clust.cgi?ORG=Xl&amp;CID=23607" TargetMode="External"/><Relationship Id="rId152" Type="http://schemas.openxmlformats.org/officeDocument/2006/relationships/hyperlink" Target="http://www.ncbi.nlm.nih.gov/UniGene/clust.cgi?ORG=Xl&amp;CID=68710" TargetMode="External"/><Relationship Id="rId153" Type="http://schemas.openxmlformats.org/officeDocument/2006/relationships/hyperlink" Target="http://www.ncbi.nlm.nih.gov/UniGene/clust.cgi?ORG=Xl&amp;CID=70634" TargetMode="External"/><Relationship Id="rId154" Type="http://schemas.openxmlformats.org/officeDocument/2006/relationships/hyperlink" Target="http://www.ncbi.nlm.nih.gov/UniGene/clust.cgi?ORG=Xl&amp;CID=51796" TargetMode="External"/><Relationship Id="rId155" Type="http://schemas.openxmlformats.org/officeDocument/2006/relationships/hyperlink" Target="http://www.ncbi.nlm.nih.gov/UniGene/clust.cgi?ORG=Xl&amp;CID=2699" TargetMode="External"/><Relationship Id="rId156" Type="http://schemas.openxmlformats.org/officeDocument/2006/relationships/hyperlink" Target="http://www.ncbi.nlm.nih.gov/UniGene/clust.cgi?ORG=Xl&amp;CID=74489" TargetMode="External"/><Relationship Id="rId157" Type="http://schemas.openxmlformats.org/officeDocument/2006/relationships/hyperlink" Target="http://www.ncbi.nlm.nih.gov/UniGene/clust.cgi?ORG=Xl&amp;CID=65602" TargetMode="External"/><Relationship Id="rId158" Type="http://schemas.openxmlformats.org/officeDocument/2006/relationships/hyperlink" Target="http://www.ncbi.nlm.nih.gov/UniGene/clust.cgi?ORG=Xl&amp;CID=26184" TargetMode="External"/><Relationship Id="rId159" Type="http://schemas.openxmlformats.org/officeDocument/2006/relationships/hyperlink" Target="http://www.ncbi.nlm.nih.gov/UniGene/clust.cgi?ORG=Xl&amp;CID=65125" TargetMode="External"/><Relationship Id="rId938" Type="http://schemas.openxmlformats.org/officeDocument/2006/relationships/hyperlink" Target="http://amigo.geneontology.org/cgi-bin/amigo/term-details.cgi?term=GO:0003012&amp;session_id=8967amigo1279657959" TargetMode="External"/><Relationship Id="rId939" Type="http://schemas.openxmlformats.org/officeDocument/2006/relationships/hyperlink" Target="http://amigo.geneontology.org/cgi-bin/amigo/term-details.cgi?term=GO:0050896&amp;session_id=67amigo1279652424" TargetMode="External"/><Relationship Id="rId1004" Type="http://schemas.openxmlformats.org/officeDocument/2006/relationships/hyperlink" Target="http://amigo.geneontology.org/cgi-bin/amigo/term-details.cgi?term=GO:0008152&amp;session_id=8784amigo1279666020" TargetMode="External"/><Relationship Id="rId1005" Type="http://schemas.openxmlformats.org/officeDocument/2006/relationships/hyperlink" Target="http://amigo.geneontology.org/cgi-bin/amigo/term-details.cgi?term=GO:0044237&amp;session_id=8784amigo1279666020" TargetMode="External"/><Relationship Id="rId1006" Type="http://schemas.openxmlformats.org/officeDocument/2006/relationships/hyperlink" Target="http://amigo.geneontology.org/cgi-bin/amigo/term-details.cgi?term=GO:0044262&amp;session_id=8784amigo1279666020" TargetMode="External"/><Relationship Id="rId1007" Type="http://schemas.openxmlformats.org/officeDocument/2006/relationships/hyperlink" Target="http://amigo.geneontology.org/cgi-bin/amigo/term-details.cgi?term=GO:0005996&amp;session_id=8784amigo1279666020" TargetMode="External"/><Relationship Id="rId1008" Type="http://schemas.openxmlformats.org/officeDocument/2006/relationships/hyperlink" Target="http://amigo.geneontology.org/cgi-bin/amigo/term-details.cgi?term=GO:0019318&amp;session_id=8784amigo1279666020" TargetMode="External"/><Relationship Id="rId1009" Type="http://schemas.openxmlformats.org/officeDocument/2006/relationships/hyperlink" Target="http://amigo.geneontology.org/cgi-bin/amigo/term-details.cgi?term=GO:0006000&amp;session_id=8784amigo1279666020" TargetMode="External"/><Relationship Id="rId540" Type="http://schemas.openxmlformats.org/officeDocument/2006/relationships/hyperlink" Target="http://amigo.geneontology.org/cgi-bin/amigo/term-details.cgi?term=GO:0008152&amp;session_id=8639amigo1276196202" TargetMode="External"/><Relationship Id="rId541" Type="http://schemas.openxmlformats.org/officeDocument/2006/relationships/hyperlink" Target="http://amigo.geneontology.org/cgi-bin/amigo/term-details.cgi?term=GO:0006793&amp;session_id=3018amigo1276548474" TargetMode="External"/><Relationship Id="rId542" Type="http://schemas.openxmlformats.org/officeDocument/2006/relationships/hyperlink" Target="http://amigo.geneontology.org/cgi-bin/amigo/term-details.cgi?term=GO:0006796&amp;session_id=3018amigo1276548474" TargetMode="External"/><Relationship Id="rId543" Type="http://schemas.openxmlformats.org/officeDocument/2006/relationships/hyperlink" Target="http://amigo.geneontology.org/cgi-bin/amigo/term-details.cgi?term=GO:0016310&amp;session_id=3018amigo1276548474" TargetMode="External"/><Relationship Id="rId544" Type="http://schemas.openxmlformats.org/officeDocument/2006/relationships/hyperlink" Target="http://amigo.geneontology.org/cgi-bin/amigo/term-details.cgi?term=GO:0008152&amp;session_id=9201amigo1277327195" TargetMode="External"/><Relationship Id="rId545" Type="http://schemas.openxmlformats.org/officeDocument/2006/relationships/hyperlink" Target="http://amigo.geneontology.org/cgi-bin/amigo/term-details.cgi?term=GO:0044237&amp;session_id=9201amigo1277327195" TargetMode="External"/><Relationship Id="rId546" Type="http://schemas.openxmlformats.org/officeDocument/2006/relationships/hyperlink" Target="http://amigo.geneontology.org/cgi-bin/amigo/term-details.cgi?term=GO:0044260&amp;session_id=9201amigo1277327195" TargetMode="External"/><Relationship Id="rId547" Type="http://schemas.openxmlformats.org/officeDocument/2006/relationships/hyperlink" Target="http://amigo.geneontology.org/cgi-bin/amigo/term-details.cgi?term=GO:0016070&amp;session_id=9201amigo1277327195" TargetMode="External"/><Relationship Id="rId548" Type="http://schemas.openxmlformats.org/officeDocument/2006/relationships/hyperlink" Target="http://amigo.geneontology.org/cgi-bin/amigo/term-details.cgi?term=GO:0006396&amp;session_id=9201amigo1277327195" TargetMode="External"/><Relationship Id="rId549" Type="http://schemas.openxmlformats.org/officeDocument/2006/relationships/hyperlink" Target="http://amigo.geneontology.org/cgi-bin/amigo/term-details.cgi?term=GO:0032502&amp;session_id=9106amigo1275948117" TargetMode="External"/><Relationship Id="rId1400" Type="http://schemas.openxmlformats.org/officeDocument/2006/relationships/hyperlink" Target="http://amigo.geneontology.org/cgi-bin/amigo/term-details.cgi?term=GO:0023052&amp;session_id=843amigo1277768980" TargetMode="External"/><Relationship Id="rId1401" Type="http://schemas.openxmlformats.org/officeDocument/2006/relationships/hyperlink" Target="http://amigo.geneontology.org/cgi-bin/amigo/term-details.cgi?term=GO:0023033&amp;session_id=843amigo1277768980" TargetMode="External"/><Relationship Id="rId1402" Type="http://schemas.openxmlformats.org/officeDocument/2006/relationships/hyperlink" Target="http://amigo.geneontology.org/cgi-bin/amigo/term-details.cgi?term=GO:0007166&amp;session_id=843amigo1277768980" TargetMode="External"/><Relationship Id="rId1403" Type="http://schemas.openxmlformats.org/officeDocument/2006/relationships/hyperlink" Target="http://amigo.geneontology.org/cgi-bin/amigo/term-details.cgi?term=GO:0023052&amp;session_id=3593amigo1277930016" TargetMode="External"/><Relationship Id="rId1404" Type="http://schemas.openxmlformats.org/officeDocument/2006/relationships/hyperlink" Target="http://amigo.geneontology.org/cgi-bin/amigo/term-details.cgi?term=GO:0023033&amp;session_id=3593amigo1277930016" TargetMode="External"/><Relationship Id="rId1405" Type="http://schemas.openxmlformats.org/officeDocument/2006/relationships/hyperlink" Target="http://amigo.geneontology.org/cgi-bin/amigo/term-details.cgi?term=GO:0023034&amp;session_id=3593amigo1277930016" TargetMode="External"/><Relationship Id="rId1406" Type="http://schemas.openxmlformats.org/officeDocument/2006/relationships/hyperlink" Target="http://amigo.geneontology.org/cgi-bin/amigo/term-details.cgi?term=GO:0044237&amp;session_id=5366amigo1276120235" TargetMode="External"/><Relationship Id="rId1407" Type="http://schemas.openxmlformats.org/officeDocument/2006/relationships/hyperlink" Target="http://amigo.geneontology.org/cgi-bin/amigo/term-details.cgi?term=GO:0008152&amp;session_id=8639amigo1276196202" TargetMode="External"/><Relationship Id="rId1408" Type="http://schemas.openxmlformats.org/officeDocument/2006/relationships/hyperlink" Target="http://amigo.geneontology.org/cgi-bin/amigo/term-details.cgi?term=GO:0006793&amp;session_id=3018amigo1276548474" TargetMode="External"/><Relationship Id="rId1409" Type="http://schemas.openxmlformats.org/officeDocument/2006/relationships/hyperlink" Target="http://amigo.geneontology.org/cgi-bin/amigo/term-details.cgi?term=GO:0006796&amp;session_id=3018amigo1276548474" TargetMode="External"/><Relationship Id="rId940" Type="http://schemas.openxmlformats.org/officeDocument/2006/relationships/hyperlink" Target="http://amigo.geneontology.org/cgi-bin/amigo/term-details.cgi?term=GO:0051234&amp;session_id=9458amigo1277850888" TargetMode="External"/><Relationship Id="rId941" Type="http://schemas.openxmlformats.org/officeDocument/2006/relationships/hyperlink" Target="http://amigo.geneontology.org/cgi-bin/amigo/term-details.cgi?term=GO:0006810&amp;session_id=9458amigo1277850888" TargetMode="External"/><Relationship Id="rId942" Type="http://schemas.openxmlformats.org/officeDocument/2006/relationships/hyperlink" Target="http://amigo.geneontology.org/cgi-bin/amigo/term-details.cgi?term=GO:0023052&amp;session_id=1654amigo1277330731" TargetMode="External"/><Relationship Id="rId943" Type="http://schemas.openxmlformats.org/officeDocument/2006/relationships/hyperlink" Target="http://amigo.geneontology.org/cgi-bin/amigo/term-details.cgi?term=GO:0023033&amp;session_id=1654amigo1277330731" TargetMode="External"/><Relationship Id="rId944" Type="http://schemas.openxmlformats.org/officeDocument/2006/relationships/hyperlink" Target="http://amigo.geneontology.org/cgi-bin/amigo/term-details.cgi?term=GO:0007166&amp;session_id=1654amigo1277330731" TargetMode="External"/><Relationship Id="rId945" Type="http://schemas.openxmlformats.org/officeDocument/2006/relationships/hyperlink" Target="http://amigo.geneontology.org/cgi-bin/amigo/term-details.cgi?term=GO:0051234&amp;session_id=6268amigo1277495769" TargetMode="External"/><Relationship Id="rId160" Type="http://schemas.openxmlformats.org/officeDocument/2006/relationships/hyperlink" Target="http://www.ncbi.nlm.nih.gov/UniGene/clust.cgi?ORG=Xl&amp;CID=1866" TargetMode="External"/><Relationship Id="rId161" Type="http://schemas.openxmlformats.org/officeDocument/2006/relationships/hyperlink" Target="http://www.ncbi.nlm.nih.gov/UniGene/clust.cgi?ORG=Xl&amp;CID=76376" TargetMode="External"/><Relationship Id="rId162" Type="http://schemas.openxmlformats.org/officeDocument/2006/relationships/hyperlink" Target="http://www.ncbi.nlm.nih.gov/UniGene/clust.cgi?ORG=Xl&amp;CID=73128" TargetMode="External"/><Relationship Id="rId163" Type="http://schemas.openxmlformats.org/officeDocument/2006/relationships/hyperlink" Target="http://www.ncbi.nlm.nih.gov/UniGene/clust.cgi?ORG=Xl&amp;CID=72071" TargetMode="External"/><Relationship Id="rId164" Type="http://schemas.openxmlformats.org/officeDocument/2006/relationships/hyperlink" Target="http://www.ncbi.nlm.nih.gov/UniGene/clust.cgi?ORG=Xl&amp;CID=13872" TargetMode="External"/><Relationship Id="rId165" Type="http://schemas.openxmlformats.org/officeDocument/2006/relationships/hyperlink" Target="http://www.ncbi.nlm.nih.gov/UniGene/clust.cgi?ORG=Xl&amp;CID=18341" TargetMode="External"/><Relationship Id="rId166" Type="http://schemas.openxmlformats.org/officeDocument/2006/relationships/hyperlink" Target="http://www.ncbi.nlm.nih.gov/UniGene/clust.cgi?ORG=Xl&amp;CID=82590" TargetMode="External"/><Relationship Id="rId167" Type="http://schemas.openxmlformats.org/officeDocument/2006/relationships/hyperlink" Target="http://www.ncbi.nlm.nih.gov/UniGene/clust.cgi?ORG=Xl&amp;CID=72287" TargetMode="External"/><Relationship Id="rId168" Type="http://schemas.openxmlformats.org/officeDocument/2006/relationships/hyperlink" Target="http://www.ncbi.nlm.nih.gov/UniGene/clust.cgi?ORG=Xl&amp;CID=74348" TargetMode="External"/><Relationship Id="rId169" Type="http://schemas.openxmlformats.org/officeDocument/2006/relationships/hyperlink" Target="http://www.ncbi.nlm.nih.gov/UniGene/clust.cgi?ORG=Xl&amp;CID=73877" TargetMode="External"/><Relationship Id="rId946" Type="http://schemas.openxmlformats.org/officeDocument/2006/relationships/hyperlink" Target="http://amigo.geneontology.org/cgi-bin/amigo/term-details.cgi?term=GO:0006810&amp;session_id=6268amigo1277495769" TargetMode="External"/><Relationship Id="rId947" Type="http://schemas.openxmlformats.org/officeDocument/2006/relationships/hyperlink" Target="http://amigo.geneontology.org/cgi-bin/amigo/term-details.cgi?term=GO:0023052&amp;session_id=843amigo1277768980" TargetMode="External"/><Relationship Id="rId948" Type="http://schemas.openxmlformats.org/officeDocument/2006/relationships/hyperlink" Target="http://amigo.geneontology.org/cgi-bin/amigo/term-details.cgi?term=GO:0023033&amp;session_id=843amigo1277768980" TargetMode="External"/><Relationship Id="rId949" Type="http://schemas.openxmlformats.org/officeDocument/2006/relationships/hyperlink" Target="http://amigo.geneontology.org/cgi-bin/amigo/term-details.cgi?term=GO:0007166&amp;session_id=843amigo1277768980" TargetMode="External"/><Relationship Id="rId1010" Type="http://schemas.openxmlformats.org/officeDocument/2006/relationships/hyperlink" Target="http://amigo.geneontology.org/cgi-bin/amigo/term-details.cgi?term=GO:0008152&amp;session_id=2348amigo1278015114" TargetMode="External"/><Relationship Id="rId1011" Type="http://schemas.openxmlformats.org/officeDocument/2006/relationships/hyperlink" Target="http://amigo.geneontology.org/cgi-bin/amigo/term-details.cgi?term=GO:0043170&amp;session_id=2348amigo1278015114" TargetMode="External"/><Relationship Id="rId1012" Type="http://schemas.openxmlformats.org/officeDocument/2006/relationships/hyperlink" Target="http://amigo.geneontology.org/cgi-bin/amigo/term-details.cgi?term=GO:0019538&amp;session_id=2348amigo1278015114" TargetMode="External"/><Relationship Id="rId1013" Type="http://schemas.openxmlformats.org/officeDocument/2006/relationships/hyperlink" Target="http://amigo.geneontology.org/cgi-bin/amigo/term-details.cgi?term=GO:0008152&amp;session_id=2763amigo1278101539" TargetMode="External"/><Relationship Id="rId1014" Type="http://schemas.openxmlformats.org/officeDocument/2006/relationships/hyperlink" Target="http://amigo.geneontology.org/cgi-bin/amigo/term-details.cgi?term=GO:0009058&amp;session_id=2763amigo1278101539" TargetMode="External"/><Relationship Id="rId1015" Type="http://schemas.openxmlformats.org/officeDocument/2006/relationships/hyperlink" Target="http://amigo.geneontology.org/cgi-bin/amigo/term-details.cgi?term=GO:0044249&amp;session_id=2763amigo1278101539" TargetMode="External"/><Relationship Id="rId1016" Type="http://schemas.openxmlformats.org/officeDocument/2006/relationships/hyperlink" Target="http://amigo.geneontology.org/cgi-bin/amigo/term-details.cgi?term=GO:0034645&amp;session_id=2763amigo1278101539" TargetMode="External"/><Relationship Id="rId1017" Type="http://schemas.openxmlformats.org/officeDocument/2006/relationships/hyperlink" Target="http://amigo.geneontology.org/cgi-bin/amigo/term-details.cgi?term=GO:0006350&amp;session_id=2763amigo1278101539" TargetMode="External"/><Relationship Id="rId1018" Type="http://schemas.openxmlformats.org/officeDocument/2006/relationships/hyperlink" Target="http://amigo.geneontology.org/cgi-bin/amigo/term-details.cgi?term=GO:0045941&amp;session_id=2763amigo1278101539" TargetMode="External"/><Relationship Id="rId1019" Type="http://schemas.openxmlformats.org/officeDocument/2006/relationships/hyperlink" Target="http://amigo.geneontology.org/cgi-bin/amigo/term-details.cgi?term=GO:0008152&amp;session_id=9141amigo1277851191" TargetMode="External"/><Relationship Id="rId550" Type="http://schemas.openxmlformats.org/officeDocument/2006/relationships/hyperlink" Target="http://amigo.geneontology.org/cgi-bin/amigo/term-details.cgi?term=GO:0007275&amp;session_id=9106amigo1275948117" TargetMode="External"/><Relationship Id="rId551" Type="http://schemas.openxmlformats.org/officeDocument/2006/relationships/hyperlink" Target="http://amigo.geneontology.org/cgi-bin/amigo/term-details.cgi?term=GO:0051234&amp;session_id=8700amigo1278005623" TargetMode="External"/><Relationship Id="rId552" Type="http://schemas.openxmlformats.org/officeDocument/2006/relationships/hyperlink" Target="http://amigo.geneontology.org/cgi-bin/amigo/term-details.cgi?term=GO:0006810&amp;session_id=8700amigo1278005623" TargetMode="External"/><Relationship Id="rId553" Type="http://schemas.openxmlformats.org/officeDocument/2006/relationships/hyperlink" Target="http://amigo.geneontology.org/cgi-bin/amigo/term-details.cgi?term=GO:0006811&amp;session_id=8700amigo1278005623" TargetMode="External"/><Relationship Id="rId554" Type="http://schemas.openxmlformats.org/officeDocument/2006/relationships/hyperlink" Target="http://amigo.geneontology.org/cgi-bin/amigo/term-details.cgi?term=GO:0006812&amp;session_id=8700amigo1278005623" TargetMode="External"/><Relationship Id="rId555" Type="http://schemas.openxmlformats.org/officeDocument/2006/relationships/hyperlink" Target="http://amigo.geneontology.org/cgi-bin/amigo/term-details.cgi?term=GO:0015674&amp;session_id=8700amigo1278005623" TargetMode="External"/><Relationship Id="rId556" Type="http://schemas.openxmlformats.org/officeDocument/2006/relationships/hyperlink" Target="http://amigo.geneontology.org/cgi-bin/amigo/term-details.cgi?term=GO:0070838&amp;session_id=8700amigo1278005623" TargetMode="External"/><Relationship Id="rId557" Type="http://schemas.openxmlformats.org/officeDocument/2006/relationships/hyperlink" Target="http://amigo.geneontology.org/cgi-bin/amigo/term-details.cgi?term=GO:0051234&amp;session_id=8700amigo1278005623" TargetMode="External"/><Relationship Id="rId558" Type="http://schemas.openxmlformats.org/officeDocument/2006/relationships/hyperlink" Target="http://amigo.geneontology.org/cgi-bin/amigo/term-details.cgi?term=GO:0006810&amp;session_id=8700amigo1278005623" TargetMode="External"/><Relationship Id="rId559" Type="http://schemas.openxmlformats.org/officeDocument/2006/relationships/hyperlink" Target="http://amigo.geneontology.org/cgi-bin/amigo/term-details.cgi?term=GO:0023052&amp;session_id=4721amigo1284409997" TargetMode="External"/><Relationship Id="rId1800" Type="http://schemas.openxmlformats.org/officeDocument/2006/relationships/hyperlink" Target="http://amigo.geneontology.org/cgi-bin/amigo/term-details.cgi?term=GO:0030166&amp;session_id=7003amigo1279740907" TargetMode="External"/><Relationship Id="rId1410" Type="http://schemas.openxmlformats.org/officeDocument/2006/relationships/hyperlink" Target="http://amigo.geneontology.org/cgi-bin/amigo/term-details.cgi?term=GO:0016310&amp;session_id=3018amigo1276548474" TargetMode="External"/><Relationship Id="rId1411" Type="http://schemas.openxmlformats.org/officeDocument/2006/relationships/hyperlink" Target="http://amigo.geneontology.org/cgi-bin/amigo/term-details.cgi?term=GO:0023052&amp;session_id=5822amigo1276122540" TargetMode="External"/><Relationship Id="rId1412" Type="http://schemas.openxmlformats.org/officeDocument/2006/relationships/hyperlink" Target="http://amigo.geneontology.org/cgi-bin/amigo/term-details.cgi?term=GO:0023033&amp;session_id=5822amigo1276122540" TargetMode="External"/><Relationship Id="rId1413" Type="http://schemas.openxmlformats.org/officeDocument/2006/relationships/hyperlink" Target="http://amigo.geneontology.org/cgi-bin/amigo/term-details.cgi?term=GO:0007166&amp;session_id=1396amigo1276710825" TargetMode="External"/><Relationship Id="rId1414" Type="http://schemas.openxmlformats.org/officeDocument/2006/relationships/hyperlink" Target="http://amigo.geneontology.org/cgi-bin/amigo/term-details.cgi?term=GO:0007167&amp;session_id=1396amigo1276710825" TargetMode="External"/><Relationship Id="rId1415" Type="http://schemas.openxmlformats.org/officeDocument/2006/relationships/hyperlink" Target="http://amigo.geneontology.org/cgi-bin/amigo/term-details.cgi?term=GO:0007169&amp;session_id=1396amigo1276710825" TargetMode="External"/><Relationship Id="rId1416" Type="http://schemas.openxmlformats.org/officeDocument/2006/relationships/hyperlink" Target="http://amigo.geneontology.org/cgi-bin/amigo/term-details.cgi?term=GO:0032501&amp;session_id=8967amigo1279657959" TargetMode="External"/><Relationship Id="rId1417" Type="http://schemas.openxmlformats.org/officeDocument/2006/relationships/hyperlink" Target="http://amigo.geneontology.org/cgi-bin/amigo/term-details.cgi?term=GO:0003008&amp;session_id=8967amigo1279657959" TargetMode="External"/><Relationship Id="rId1418" Type="http://schemas.openxmlformats.org/officeDocument/2006/relationships/hyperlink" Target="http://amigo.geneontology.org/cgi-bin/amigo/term-details.cgi?term=GO:0003012&amp;session_id=8967amigo1279657959" TargetMode="External"/><Relationship Id="rId1419" Type="http://schemas.openxmlformats.org/officeDocument/2006/relationships/hyperlink" Target="http://amigo.geneontology.org/cgi-bin/amigo/term-details.cgi?term=GO:0008152&amp;session_id=2763amigo1278101539" TargetMode="External"/><Relationship Id="rId950" Type="http://schemas.openxmlformats.org/officeDocument/2006/relationships/hyperlink" Target="http://amigo.geneontology.org/cgi-bin/amigo/term-details.cgi?term=GO:0032501&amp;session_id=8967amigo1279657959" TargetMode="External"/><Relationship Id="rId951" Type="http://schemas.openxmlformats.org/officeDocument/2006/relationships/hyperlink" Target="http://amigo.geneontology.org/cgi-bin/amigo/term-details.cgi?term=GO:0003008&amp;session_id=8967amigo1279657959" TargetMode="External"/><Relationship Id="rId952" Type="http://schemas.openxmlformats.org/officeDocument/2006/relationships/hyperlink" Target="http://amigo.geneontology.org/cgi-bin/amigo/term-details.cgi?term=GO:0003012&amp;session_id=8967amigo1279657959" TargetMode="External"/><Relationship Id="rId953" Type="http://schemas.openxmlformats.org/officeDocument/2006/relationships/hyperlink" Target="http://amigo.geneontology.org/cgi-bin/amigo/term-details.cgi?term=GO:0008152&amp;session_id=9201amigo1277327195" TargetMode="External"/><Relationship Id="rId954" Type="http://schemas.openxmlformats.org/officeDocument/2006/relationships/hyperlink" Target="http://amigo.geneontology.org/cgi-bin/amigo/term-details.cgi?term=GO:0044237&amp;session_id=9201amigo1277327195" TargetMode="External"/><Relationship Id="rId955" Type="http://schemas.openxmlformats.org/officeDocument/2006/relationships/hyperlink" Target="http://amigo.geneontology.org/cgi-bin/amigo/term-details.cgi?term=GO:0044260&amp;session_id=9201amigo1277327195" TargetMode="External"/><Relationship Id="rId170" Type="http://schemas.openxmlformats.org/officeDocument/2006/relationships/hyperlink" Target="http://www.ncbi.nlm.nih.gov/UniGene/clust.cgi?ORG=Xl&amp;CID=73188" TargetMode="External"/><Relationship Id="rId171" Type="http://schemas.openxmlformats.org/officeDocument/2006/relationships/hyperlink" Target="http://www.ncbi.nlm.nih.gov/UniGene/clust.cgi?ORG=Xl&amp;CID=11640" TargetMode="External"/><Relationship Id="rId172" Type="http://schemas.openxmlformats.org/officeDocument/2006/relationships/hyperlink" Target="http://www.ncbi.nlm.nih.gov/UniGene/clust.cgi?ORG=Xl&amp;CID=71498" TargetMode="External"/><Relationship Id="rId173" Type="http://schemas.openxmlformats.org/officeDocument/2006/relationships/hyperlink" Target="http://www.ncbi.nlm.nih.gov/UniGene/clust.cgi?ORG=Xl&amp;CID=67822" TargetMode="External"/><Relationship Id="rId174" Type="http://schemas.openxmlformats.org/officeDocument/2006/relationships/hyperlink" Target="http://www.ncbi.nlm.nih.gov/UniGene/clust.cgi?ORG=Xl&amp;CID=70103" TargetMode="External"/><Relationship Id="rId175" Type="http://schemas.openxmlformats.org/officeDocument/2006/relationships/hyperlink" Target="http://www.ncbi.nlm.nih.gov/UniGene/clust.cgi?ORG=Xl&amp;CID=57600" TargetMode="External"/><Relationship Id="rId176" Type="http://schemas.openxmlformats.org/officeDocument/2006/relationships/hyperlink" Target="http://www.ncbi.nlm.nih.gov/UniGene/clust.cgi?ORG=Xl&amp;CID=74980" TargetMode="External"/><Relationship Id="rId177" Type="http://schemas.openxmlformats.org/officeDocument/2006/relationships/hyperlink" Target="http://www.ncbi.nlm.nih.gov/UniGene/clust.cgi?ORG=Xl&amp;CID=3259" TargetMode="External"/><Relationship Id="rId178" Type="http://schemas.openxmlformats.org/officeDocument/2006/relationships/hyperlink" Target="http://www.ncbi.nlm.nih.gov/UniGene/clust.cgi?ORG=Xl&amp;CID=60813" TargetMode="External"/><Relationship Id="rId179" Type="http://schemas.openxmlformats.org/officeDocument/2006/relationships/hyperlink" Target="http://www.ncbi.nlm.nih.gov/UniGene/clust.cgi?ORG=Xl&amp;CID=79756" TargetMode="External"/><Relationship Id="rId956" Type="http://schemas.openxmlformats.org/officeDocument/2006/relationships/hyperlink" Target="http://amigo.geneontology.org/cgi-bin/amigo/term-details.cgi?term=GO:0016070&amp;session_id=9201amigo1277327195" TargetMode="External"/><Relationship Id="rId957" Type="http://schemas.openxmlformats.org/officeDocument/2006/relationships/hyperlink" Target="http://amigo.geneontology.org/cgi-bin/amigo/term-details.cgi?term=GO:0006396&amp;session_id=9201amigo1277327195" TargetMode="External"/><Relationship Id="rId958" Type="http://schemas.openxmlformats.org/officeDocument/2006/relationships/hyperlink" Target="http://amigo.geneontology.org/cgi-bin/amigo/term-details.cgi?term=GO:0008152&amp;session_id=9158amigo1277853140" TargetMode="External"/><Relationship Id="rId959" Type="http://schemas.openxmlformats.org/officeDocument/2006/relationships/hyperlink" Target="http://amigo.geneontology.org/cgi-bin/amigo/term-details.cgi?term=GO:0009058&amp;session_id=9158amigo1277853140" TargetMode="External"/><Relationship Id="rId1020" Type="http://schemas.openxmlformats.org/officeDocument/2006/relationships/hyperlink" Target="http://amigo.geneontology.org/cgi-bin/amigo/term-details.cgi?term=GO:0043170&amp;session_id=9141amigo1277851191" TargetMode="External"/><Relationship Id="rId1021" Type="http://schemas.openxmlformats.org/officeDocument/2006/relationships/hyperlink" Target="http://amigo.geneontology.org/cgi-bin/amigo/term-details.cgi?term=GO:0019538&amp;session_id=9141amigo1277851191" TargetMode="External"/><Relationship Id="rId1022" Type="http://schemas.openxmlformats.org/officeDocument/2006/relationships/hyperlink" Target="http://amigo.geneontology.org/cgi-bin/amigo/term-details.cgi?term=GO:0023052&amp;session_id=745amigo1276029387" TargetMode="External"/><Relationship Id="rId1023" Type="http://schemas.openxmlformats.org/officeDocument/2006/relationships/hyperlink" Target="http://amigo.geneontology.org/cgi-bin/amigo/term-details.cgi?term=GO:0023046&amp;session_id=2017amigo1276795086" TargetMode="External"/><Relationship Id="rId1024" Type="http://schemas.openxmlformats.org/officeDocument/2006/relationships/hyperlink" Target="http://amigo.geneontology.org/cgi-bin/amigo/term-details.cgi?term=GO:0023060&amp;session_id=2017amigo1276795086" TargetMode="External"/><Relationship Id="rId1025" Type="http://schemas.openxmlformats.org/officeDocument/2006/relationships/hyperlink" Target="http://amigo.geneontology.org/cgi-bin/amigo/term-details.cgi?term=GO:0007165&amp;session_id=2017amigo1276795086" TargetMode="External"/><Relationship Id="rId1026" Type="http://schemas.openxmlformats.org/officeDocument/2006/relationships/hyperlink" Target="http://amigo.geneontology.org/cgi-bin/amigo/term-details.cgi?term=GO:0035556&amp;session_id=2017amigo1276795086" TargetMode="External"/><Relationship Id="rId1027" Type="http://schemas.openxmlformats.org/officeDocument/2006/relationships/hyperlink" Target="http://amigo.geneontology.org/cgi-bin/amigo/term-details.cgi?term=GO:0007264&amp;session_id=2017amigo1276795086" TargetMode="External"/><Relationship Id="rId1028" Type="http://schemas.openxmlformats.org/officeDocument/2006/relationships/hyperlink" Target="http://amigo.geneontology.org/cgi-bin/amigo/term-details.cgi?term=GO:0032502&amp;session_id=9106amigo1275948117" TargetMode="External"/><Relationship Id="rId1029" Type="http://schemas.openxmlformats.org/officeDocument/2006/relationships/hyperlink" Target="http://amigo.geneontology.org/cgi-bin/amigo/term-details.cgi?term=GO:0007275&amp;session_id=9106amigo1275948117" TargetMode="External"/><Relationship Id="rId560" Type="http://schemas.openxmlformats.org/officeDocument/2006/relationships/hyperlink" Target="http://amigo.geneontology.org/cgi-bin/amigo/term-details.cgi?term=GO:0023033&amp;session_id=4721amigo1284409997" TargetMode="External"/><Relationship Id="rId561" Type="http://schemas.openxmlformats.org/officeDocument/2006/relationships/hyperlink" Target="http://amigo.geneontology.org/cgi-bin/amigo/term-details.cgi?term=GO:0007166&amp;session_id=4721amigo1284409997" TargetMode="External"/><Relationship Id="rId562" Type="http://schemas.openxmlformats.org/officeDocument/2006/relationships/hyperlink" Target="http://amigo.geneontology.org/cgi-bin/amigo/term-details.cgi?term=GO:0007186&amp;session_id=4721amigo1284409997" TargetMode="External"/><Relationship Id="rId563" Type="http://schemas.openxmlformats.org/officeDocument/2006/relationships/hyperlink" Target="http://amigo.geneontology.org/cgi-bin/amigo/term-details.cgi?term=GO:0007200&amp;session_id=4721amigo1284409997" TargetMode="External"/><Relationship Id="rId564" Type="http://schemas.openxmlformats.org/officeDocument/2006/relationships/hyperlink" Target="http://amigo.geneontology.org/cgi-bin/amigo/term-details.cgi?term=GO:0032502&amp;session_id=8784amigo1279556577" TargetMode="External"/><Relationship Id="rId565" Type="http://schemas.openxmlformats.org/officeDocument/2006/relationships/hyperlink" Target="http://amigo.geneontology.org/cgi-bin/amigo/term-details.cgi?term=GO:0048856&amp;session_id=8784amigo1279556577" TargetMode="External"/><Relationship Id="rId566" Type="http://schemas.openxmlformats.org/officeDocument/2006/relationships/hyperlink" Target="http://amigo.geneontology.org/cgi-bin/amigo/term-details.cgi?term=GO:0048731&amp;session_id=8784amigo1279556577" TargetMode="External"/><Relationship Id="rId567" Type="http://schemas.openxmlformats.org/officeDocument/2006/relationships/hyperlink" Target="http://amigo.geneontology.org/cgi-bin/amigo/term-details.cgi?term=GO:0023052&amp;session_id=843amigo1277768980" TargetMode="External"/><Relationship Id="rId568" Type="http://schemas.openxmlformats.org/officeDocument/2006/relationships/hyperlink" Target="http://amigo.geneontology.org/cgi-bin/amigo/term-details.cgi?term=GO:0023033&amp;session_id=843amigo1277768980" TargetMode="External"/><Relationship Id="rId569" Type="http://schemas.openxmlformats.org/officeDocument/2006/relationships/hyperlink" Target="http://amigo.geneontology.org/cgi-bin/amigo/term-details.cgi?term=GO:0007166&amp;session_id=843amigo1277768980" TargetMode="External"/><Relationship Id="rId1420" Type="http://schemas.openxmlformats.org/officeDocument/2006/relationships/hyperlink" Target="http://amigo.geneontology.org/cgi-bin/amigo/term-details.cgi?term=GO:0009058&amp;session_id=2763amigo1278101539" TargetMode="External"/><Relationship Id="rId1421" Type="http://schemas.openxmlformats.org/officeDocument/2006/relationships/hyperlink" Target="http://amigo.geneontology.org/cgi-bin/amigo/term-details.cgi?term=GO:0044249&amp;session_id=2763amigo1278101539" TargetMode="External"/><Relationship Id="rId1422" Type="http://schemas.openxmlformats.org/officeDocument/2006/relationships/hyperlink" Target="http://amigo.geneontology.org/cgi-bin/amigo/term-details.cgi?term=GO:0034645&amp;session_id=2763amigo1278101539" TargetMode="External"/><Relationship Id="rId1423" Type="http://schemas.openxmlformats.org/officeDocument/2006/relationships/hyperlink" Target="http://amigo.geneontology.org/cgi-bin/amigo/term-details.cgi?term=GO:0006350&amp;session_id=2763amigo1278101539" TargetMode="External"/><Relationship Id="rId1424" Type="http://schemas.openxmlformats.org/officeDocument/2006/relationships/hyperlink" Target="http://amigo.geneontology.org/cgi-bin/amigo/term-details.cgi?term=GO:0045941&amp;session_id=2763amigo1278101539" TargetMode="External"/><Relationship Id="rId1425" Type="http://schemas.openxmlformats.org/officeDocument/2006/relationships/hyperlink" Target="http://amigo.geneontology.org/cgi-bin/amigo/term-details.cgi?term=GO:0009987&amp;session_id=5369amigo1279906287" TargetMode="External"/><Relationship Id="rId1426" Type="http://schemas.openxmlformats.org/officeDocument/2006/relationships/hyperlink" Target="http://amigo.geneontology.org/cgi-bin/amigo/term-details.cgi?term=GO:0051234&amp;session_id=5382amigo1276192900" TargetMode="External"/><Relationship Id="rId1427" Type="http://schemas.openxmlformats.org/officeDocument/2006/relationships/hyperlink" Target="http://amigo.geneontology.org/cgi-bin/amigo/term-details.cgi?term=GO:0006810&amp;session_id=5382amigo1276192900" TargetMode="External"/><Relationship Id="rId1428" Type="http://schemas.openxmlformats.org/officeDocument/2006/relationships/hyperlink" Target="http://amigo.geneontology.org/cgi-bin/amigo/term-details.cgi?term=GO:0008152&amp;session_id=7389amigo1277834262" TargetMode="External"/><Relationship Id="rId1429" Type="http://schemas.openxmlformats.org/officeDocument/2006/relationships/hyperlink" Target="http://amigo.geneontology.org/cgi-bin/amigo/term-details.cgi?term=GO:0009058&amp;session_id=7389amigo1277834262" TargetMode="External"/><Relationship Id="rId960" Type="http://schemas.openxmlformats.org/officeDocument/2006/relationships/hyperlink" Target="http://amigo.geneontology.org/cgi-bin/amigo/term-details.cgi?term=GO:0044249&amp;session_id=9158amigo1277853140" TargetMode="External"/><Relationship Id="rId961" Type="http://schemas.openxmlformats.org/officeDocument/2006/relationships/hyperlink" Target="http://amigo.geneontology.org/cgi-bin/amigo/term-details.cgi?term=GO:0034645&amp;session_id=9158amigo1277853140" TargetMode="External"/><Relationship Id="rId962" Type="http://schemas.openxmlformats.org/officeDocument/2006/relationships/hyperlink" Target="http://amigo.geneontology.org/cgi-bin/amigo/term-details.cgi?term=GO:0006350&amp;session_id=9158amigo1277853140" TargetMode="External"/><Relationship Id="rId963" Type="http://schemas.openxmlformats.org/officeDocument/2006/relationships/hyperlink" Target="http://amigo.geneontology.org/cgi-bin/amigo/term-details.cgi?term=GO:0045449&amp;session_id=9158amigo1277853140" TargetMode="External"/><Relationship Id="rId964" Type="http://schemas.openxmlformats.org/officeDocument/2006/relationships/hyperlink" Target="http://amigo.geneontology.org/cgi-bin/amigo/term-details.cgi?term=GO:0009987&amp;session_id=64amigo1277996486" TargetMode="External"/><Relationship Id="rId965" Type="http://schemas.openxmlformats.org/officeDocument/2006/relationships/hyperlink" Target="http://amigo.geneontology.org/cgi-bin/amigo/term-details.cgi?term=GO:0008152&amp;session_id=6142amigo1276099675" TargetMode="External"/><Relationship Id="rId180" Type="http://schemas.openxmlformats.org/officeDocument/2006/relationships/hyperlink" Target="http://www.ncbi.nlm.nih.gov/UniGene/clust.cgi?ORG=Xl&amp;CID=19951" TargetMode="External"/><Relationship Id="rId181" Type="http://schemas.openxmlformats.org/officeDocument/2006/relationships/hyperlink" Target="http://www.ncbi.nlm.nih.gov/UniGene/clust.cgi?ORG=Xl&amp;CID=55235" TargetMode="External"/><Relationship Id="rId182" Type="http://schemas.openxmlformats.org/officeDocument/2006/relationships/hyperlink" Target="http://www.ncbi.nlm.nih.gov/UniGene/clust.cgi?ORG=Xl&amp;CID=75662" TargetMode="External"/><Relationship Id="rId183" Type="http://schemas.openxmlformats.org/officeDocument/2006/relationships/hyperlink" Target="http://www.ncbi.nlm.nih.gov/UniGene/clust.cgi?ORG=Xl&amp;CID=70946" TargetMode="External"/><Relationship Id="rId184" Type="http://schemas.openxmlformats.org/officeDocument/2006/relationships/hyperlink" Target="http://www.ncbi.nlm.nih.gov/UniGene/clust.cgi?ORG=Xl&amp;CID=49560" TargetMode="External"/><Relationship Id="rId185" Type="http://schemas.openxmlformats.org/officeDocument/2006/relationships/hyperlink" Target="http://www.ncbi.nlm.nih.gov/UniGene/clust.cgi?ORG=Xl&amp;CID=12210" TargetMode="External"/><Relationship Id="rId186" Type="http://schemas.openxmlformats.org/officeDocument/2006/relationships/hyperlink" Target="http://www.ncbi.nlm.nih.gov/UniGene/clust.cgi?ORG=Xl&amp;CID=24161" TargetMode="External"/><Relationship Id="rId187" Type="http://schemas.openxmlformats.org/officeDocument/2006/relationships/hyperlink" Target="http://www.ncbi.nlm.nih.gov/UniGene/clust.cgi?ORG=Xl&amp;CID=82009" TargetMode="External"/><Relationship Id="rId188" Type="http://schemas.openxmlformats.org/officeDocument/2006/relationships/hyperlink" Target="http://www.ncbi.nlm.nih.gov/UniGene/clust.cgi?ORG=Xl&amp;CID=73055" TargetMode="External"/><Relationship Id="rId189" Type="http://schemas.openxmlformats.org/officeDocument/2006/relationships/hyperlink" Target="http://www.ncbi.nlm.nih.gov/UniGene/clust.cgi?ORG=Xl&amp;CID=56742" TargetMode="External"/><Relationship Id="rId966" Type="http://schemas.openxmlformats.org/officeDocument/2006/relationships/hyperlink" Target="http://amigo.geneontology.org/cgi-bin/amigo/term-details.cgi?term=GO:0008152&amp;session_id=2348amigo1278015114" TargetMode="External"/><Relationship Id="rId967" Type="http://schemas.openxmlformats.org/officeDocument/2006/relationships/hyperlink" Target="http://amigo.geneontology.org/cgi-bin/amigo/term-details.cgi?term=GO:0043170&amp;session_id=2348amigo1278015114" TargetMode="External"/><Relationship Id="rId968" Type="http://schemas.openxmlformats.org/officeDocument/2006/relationships/hyperlink" Target="http://amigo.geneontology.org/cgi-bin/amigo/term-details.cgi?term=GO:0019538&amp;session_id=2348amigo1278015114" TargetMode="External"/><Relationship Id="rId969" Type="http://schemas.openxmlformats.org/officeDocument/2006/relationships/hyperlink" Target="http://amigo.geneontology.org/cgi-bin/amigo/term-details.cgi?term=GO:0008152&amp;session_id=1820amigo1279660124" TargetMode="External"/><Relationship Id="rId1030" Type="http://schemas.openxmlformats.org/officeDocument/2006/relationships/hyperlink" Target="http://amigo.geneontology.org/cgi-bin/amigo/term-details.cgi?term=GO:0051234&amp;session_id=4935amigo1279667406" TargetMode="External"/><Relationship Id="rId1031" Type="http://schemas.openxmlformats.org/officeDocument/2006/relationships/hyperlink" Target="http://amigo.geneontology.org/cgi-bin/amigo/term-details.cgi?term=GO:0006810&amp;session_id=4935amigo1279667406" TargetMode="External"/><Relationship Id="rId1032" Type="http://schemas.openxmlformats.org/officeDocument/2006/relationships/hyperlink" Target="http://amigo.geneontology.org/cgi-bin/amigo/term-details.cgi?term=GO:0032501&amp;session_id=8967amigo1279657959" TargetMode="External"/><Relationship Id="rId1033" Type="http://schemas.openxmlformats.org/officeDocument/2006/relationships/hyperlink" Target="http://amigo.geneontology.org/cgi-bin/amigo/term-details.cgi?term=GO:0003008&amp;session_id=8967amigo1279657959" TargetMode="External"/><Relationship Id="rId1034" Type="http://schemas.openxmlformats.org/officeDocument/2006/relationships/hyperlink" Target="http://amigo.geneontology.org/cgi-bin/amigo/term-details.cgi?term=GO:0003012&amp;session_id=8967amigo1279657959" TargetMode="External"/><Relationship Id="rId1035" Type="http://schemas.openxmlformats.org/officeDocument/2006/relationships/hyperlink" Target="http://amigo.geneontology.org/cgi-bin/amigo/term-details.cgi?term=GO:0032502&amp;session_id=8393amigo1279563017" TargetMode="External"/><Relationship Id="rId1036" Type="http://schemas.openxmlformats.org/officeDocument/2006/relationships/hyperlink" Target="http://amigo.geneontology.org/cgi-bin/amigo/term-details.cgi?term=GO:0007275&amp;session_id=8393amigo1279563017" TargetMode="External"/><Relationship Id="rId1037" Type="http://schemas.openxmlformats.org/officeDocument/2006/relationships/hyperlink" Target="http://amigo.geneontology.org/cgi-bin/amigo/term-details.cgi?term=GO:0007389&amp;session_id=8393amigo1279563017" TargetMode="External"/><Relationship Id="rId1038" Type="http://schemas.openxmlformats.org/officeDocument/2006/relationships/hyperlink" Target="http://amigo.geneontology.org/cgi-bin/amigo/term-details.cgi?term=GO:0003002&amp;session_id=8393amigo1279563017" TargetMode="External"/><Relationship Id="rId1039" Type="http://schemas.openxmlformats.org/officeDocument/2006/relationships/hyperlink" Target="http://amigo.geneontology.org/cgi-bin/amigo/term-details.cgi?term=GO:0032502&amp;session_id=5929amigo1276118778" TargetMode="External"/><Relationship Id="rId570" Type="http://schemas.openxmlformats.org/officeDocument/2006/relationships/hyperlink" Target="http://amigo.geneontology.org/cgi-bin/amigo/term-details.cgi?term=GO:0008152&amp;session_id=6142amigo1276099675" TargetMode="External"/><Relationship Id="rId571" Type="http://schemas.openxmlformats.org/officeDocument/2006/relationships/hyperlink" Target="http://amigo.geneontology.org/cgi-bin/amigo/term-details.cgi?term=GO:0008152&amp;session_id=8639amigo1276196202" TargetMode="External"/><Relationship Id="rId572" Type="http://schemas.openxmlformats.org/officeDocument/2006/relationships/hyperlink" Target="http://amigo.geneontology.org/cgi-bin/amigo/term-details.cgi?term=GO:0009058&amp;session_id=4773amigo1276546680" TargetMode="External"/><Relationship Id="rId573" Type="http://schemas.openxmlformats.org/officeDocument/2006/relationships/hyperlink" Target="http://amigo.geneontology.org/cgi-bin/amigo/term-details.cgi?term=GO:0044249&amp;session_id=4773amigo1276546680" TargetMode="External"/><Relationship Id="rId574" Type="http://schemas.openxmlformats.org/officeDocument/2006/relationships/hyperlink" Target="http://amigo.geneontology.org/cgi-bin/amigo/term-details.cgi?term=GO:0034645&amp;session_id=4773amigo1276546680" TargetMode="External"/><Relationship Id="rId575" Type="http://schemas.openxmlformats.org/officeDocument/2006/relationships/hyperlink" Target="http://amigo.geneontology.org/cgi-bin/amigo/term-details.cgi?term=GO:0006350&amp;session_id=4773amigo1276546680" TargetMode="External"/><Relationship Id="rId576" Type="http://schemas.openxmlformats.org/officeDocument/2006/relationships/hyperlink" Target="http://amigo.geneontology.org/cgi-bin/amigo/term-details.cgi?term=GO:0032502&amp;session_id=9106amigo1275948117" TargetMode="External"/><Relationship Id="rId577" Type="http://schemas.openxmlformats.org/officeDocument/2006/relationships/hyperlink" Target="http://amigo.geneontology.org/cgi-bin/amigo/term-details.cgi?term=GO:0007275&amp;session_id=9106amigo1275948117" TargetMode="External"/><Relationship Id="rId578" Type="http://schemas.openxmlformats.org/officeDocument/2006/relationships/hyperlink" Target="http://amigo.geneontology.org/cgi-bin/amigo/term-details.cgi?term=GO:0008152&amp;session_id=4253amigo1277919701" TargetMode="External"/><Relationship Id="rId579" Type="http://schemas.openxmlformats.org/officeDocument/2006/relationships/hyperlink" Target="http://amigo.geneontology.org/cgi-bin/amigo/term-details.cgi?term=GO:0055114&amp;session_id=4253amigo1277919701" TargetMode="External"/><Relationship Id="rId1430" Type="http://schemas.openxmlformats.org/officeDocument/2006/relationships/hyperlink" Target="http://amigo.geneontology.org/cgi-bin/amigo/term-details.cgi?term=GO:0044249&amp;session_id=7389amigo1277834262" TargetMode="External"/><Relationship Id="rId1431" Type="http://schemas.openxmlformats.org/officeDocument/2006/relationships/hyperlink" Target="http://amigo.geneontology.org/cgi-bin/amigo/term-details.cgi?term=GO:0034645&amp;session_id=7389amigo1277834262" TargetMode="External"/><Relationship Id="rId1432" Type="http://schemas.openxmlformats.org/officeDocument/2006/relationships/hyperlink" Target="http://amigo.geneontology.org/cgi-bin/amigo/term-details.cgi?term=GO:0006412&amp;session_id=7389amigo1277834262" TargetMode="External"/><Relationship Id="rId1433" Type="http://schemas.openxmlformats.org/officeDocument/2006/relationships/hyperlink" Target="http://amigo.geneontology.org/cgi-bin/amigo/term-details.cgi?term=GO:0032502&amp;session_id=8393amigo1279563017" TargetMode="External"/><Relationship Id="rId1434" Type="http://schemas.openxmlformats.org/officeDocument/2006/relationships/hyperlink" Target="http://amigo.geneontology.org/cgi-bin/amigo/term-details.cgi?term=GO:0007275&amp;session_id=8393amigo1279563017" TargetMode="External"/><Relationship Id="rId1435" Type="http://schemas.openxmlformats.org/officeDocument/2006/relationships/hyperlink" Target="http://amigo.geneontology.org/cgi-bin/amigo/term-details.cgi?term=GO:0007389&amp;session_id=8393amigo1279563017" TargetMode="External"/><Relationship Id="rId1436" Type="http://schemas.openxmlformats.org/officeDocument/2006/relationships/hyperlink" Target="http://amigo.geneontology.org/cgi-bin/amigo/term-details.cgi?term=GO:0003002&amp;session_id=8393amigo1279563017" TargetMode="External"/><Relationship Id="rId1437" Type="http://schemas.openxmlformats.org/officeDocument/2006/relationships/hyperlink" Target="http://amigo.geneontology.org/cgi-bin/amigo/term-details.cgi?term=GO:0008152&amp;session_id=2204amigo1279310180" TargetMode="External"/><Relationship Id="rId1438" Type="http://schemas.openxmlformats.org/officeDocument/2006/relationships/hyperlink" Target="http://amigo.geneontology.org/cgi-bin/amigo/term-details.cgi?term=GO:0044237&amp;session_id=2204amigo1279310180" TargetMode="External"/><Relationship Id="rId1439" Type="http://schemas.openxmlformats.org/officeDocument/2006/relationships/hyperlink" Target="http://amigo.geneontology.org/cgi-bin/amigo/term-details.cgi?term=GO:0006519&amp;session_id=2204amigo1279310180" TargetMode="External"/><Relationship Id="rId970" Type="http://schemas.openxmlformats.org/officeDocument/2006/relationships/hyperlink" Target="http://amigo.geneontology.org/cgi-bin/amigo/term-details.cgi?term=GO:0044237&amp;session_id=1820amigo1279660124" TargetMode="External"/><Relationship Id="rId971" Type="http://schemas.openxmlformats.org/officeDocument/2006/relationships/hyperlink" Target="http://amigo.geneontology.org/cgi-bin/amigo/term-details.cgi?term=GO:0044260&amp;session_id=1820amigo1279660124" TargetMode="External"/><Relationship Id="rId972" Type="http://schemas.openxmlformats.org/officeDocument/2006/relationships/hyperlink" Target="http://amigo.geneontology.org/cgi-bin/amigo/term-details.cgi?term=GO:0044267&amp;session_id=1820amigo1279660124" TargetMode="External"/><Relationship Id="rId973" Type="http://schemas.openxmlformats.org/officeDocument/2006/relationships/hyperlink" Target="http://amigo.geneontology.org/cgi-bin/amigo/term-details.cgi?term=GO:0006464&amp;session_id=1820amigo1279660124" TargetMode="External"/><Relationship Id="rId974" Type="http://schemas.openxmlformats.org/officeDocument/2006/relationships/hyperlink" Target="http://amigo.geneontology.org/cgi-bin/amigo/term-details.cgi?term=GO:0018193&amp;session_id=1820amigo1279660124" TargetMode="External"/><Relationship Id="rId975" Type="http://schemas.openxmlformats.org/officeDocument/2006/relationships/hyperlink" Target="http://amigo.geneontology.org/cgi-bin/amigo/term-details.cgi?term=GO:0018209&amp;session_id=1820amigo1279660124" TargetMode="External"/><Relationship Id="rId190" Type="http://schemas.openxmlformats.org/officeDocument/2006/relationships/hyperlink" Target="http://www.ncbi.nlm.nih.gov/UniGene/clust.cgi?ORG=Xl&amp;CID=70639" TargetMode="External"/><Relationship Id="rId191" Type="http://schemas.openxmlformats.org/officeDocument/2006/relationships/hyperlink" Target="http://www.ncbi.nlm.nih.gov/UniGene/clust.cgi?ORG=Xl&amp;CID=75446" TargetMode="External"/><Relationship Id="rId192" Type="http://schemas.openxmlformats.org/officeDocument/2006/relationships/hyperlink" Target="http://www.ncbi.nlm.nih.gov/UniGene/clust.cgi?ORG=Xl&amp;CID=83646" TargetMode="External"/><Relationship Id="rId193" Type="http://schemas.openxmlformats.org/officeDocument/2006/relationships/hyperlink" Target="http://www.ncbi.nlm.nih.gov/UniGene/clust.cgi?ORG=Xl&amp;CID=71191" TargetMode="External"/><Relationship Id="rId194" Type="http://schemas.openxmlformats.org/officeDocument/2006/relationships/hyperlink" Target="http://www.ncbi.nlm.nih.gov/UniGene/clust.cgi?ORG=Xl&amp;CID=23607" TargetMode="External"/><Relationship Id="rId195" Type="http://schemas.openxmlformats.org/officeDocument/2006/relationships/hyperlink" Target="http://www.ncbi.nlm.nih.gov/UniGene/clust.cgi?ORG=Xl&amp;CID=24285" TargetMode="External"/><Relationship Id="rId196" Type="http://schemas.openxmlformats.org/officeDocument/2006/relationships/hyperlink" Target="http://www.ncbi.nlm.nih.gov/UniGene/clust.cgi?ORG=Xl&amp;CID=70218" TargetMode="External"/><Relationship Id="rId197" Type="http://schemas.openxmlformats.org/officeDocument/2006/relationships/hyperlink" Target="http://www.ncbi.nlm.nih.gov/UniGene/clust.cgi?ORG=Xl&amp;CID=72683" TargetMode="External"/><Relationship Id="rId198" Type="http://schemas.openxmlformats.org/officeDocument/2006/relationships/hyperlink" Target="http://www.ncbi.nlm.nih.gov/UniGene/clust.cgi?ORG=Xl&amp;CID=72981" TargetMode="External"/><Relationship Id="rId199" Type="http://schemas.openxmlformats.org/officeDocument/2006/relationships/hyperlink" Target="http://www.ncbi.nlm.nih.gov/UniGene/clust.cgi?ORG=Xl&amp;CID=70182" TargetMode="External"/><Relationship Id="rId976" Type="http://schemas.openxmlformats.org/officeDocument/2006/relationships/hyperlink" Target="http://amigo.geneontology.org/cgi-bin/amigo/term-details.cgi?term=GO:0008152&amp;session_id=9158amigo1277853140" TargetMode="External"/><Relationship Id="rId977" Type="http://schemas.openxmlformats.org/officeDocument/2006/relationships/hyperlink" Target="http://amigo.geneontology.org/cgi-bin/amigo/term-details.cgi?term=GO:0009058&amp;session_id=9158amigo1277853140" TargetMode="External"/><Relationship Id="rId978" Type="http://schemas.openxmlformats.org/officeDocument/2006/relationships/hyperlink" Target="http://amigo.geneontology.org/cgi-bin/amigo/term-details.cgi?term=GO:0044249&amp;session_id=9158amigo1277853140" TargetMode="External"/><Relationship Id="rId979" Type="http://schemas.openxmlformats.org/officeDocument/2006/relationships/hyperlink" Target="http://amigo.geneontology.org/cgi-bin/amigo/term-details.cgi?term=GO:0034645&amp;session_id=9158amigo1277853140" TargetMode="External"/><Relationship Id="rId1040" Type="http://schemas.openxmlformats.org/officeDocument/2006/relationships/hyperlink" Target="http://amigo.geneontology.org/cgi-bin/amigo/term-details.cgi?term=GO:0009987&amp;session_id=2468amigo1279737624" TargetMode="External"/><Relationship Id="rId1041" Type="http://schemas.openxmlformats.org/officeDocument/2006/relationships/hyperlink" Target="http://amigo.geneontology.org/cgi-bin/amigo/term-details.cgi?term=GO:0007017&amp;session_id=2468amigo1279737624" TargetMode="External"/><Relationship Id="rId1042" Type="http://schemas.openxmlformats.org/officeDocument/2006/relationships/hyperlink" Target="http://amigo.geneontology.org/cgi-bin/amigo/term-details.cgi?term=GO:0023052&amp;session_id=6769amigo1277851450" TargetMode="External"/><Relationship Id="rId1043" Type="http://schemas.openxmlformats.org/officeDocument/2006/relationships/hyperlink" Target="http://amigo.geneontology.org/cgi-bin/amigo/term-details.cgi?term=GO:0023033&amp;session_id=6769amigo1277851450" TargetMode="External"/><Relationship Id="rId1044" Type="http://schemas.openxmlformats.org/officeDocument/2006/relationships/hyperlink" Target="http://amigo.geneontology.org/cgi-bin/amigo/term-details.cgi?term=GO:0023034&amp;session_id=6769amigo1277851450" TargetMode="External"/><Relationship Id="rId1045" Type="http://schemas.openxmlformats.org/officeDocument/2006/relationships/hyperlink" Target="http://amigo.geneontology.org/cgi-bin/amigo/term-details.cgi?term=GO:0035556&amp;session_id=6769amigo1277851450" TargetMode="External"/><Relationship Id="rId1046" Type="http://schemas.openxmlformats.org/officeDocument/2006/relationships/hyperlink" Target="http://amigo.geneontology.org/cgi-bin/amigo/term-details.cgi?term=GO:0007243&amp;session_id=6769amigo1277851450" TargetMode="External"/><Relationship Id="rId1047" Type="http://schemas.openxmlformats.org/officeDocument/2006/relationships/hyperlink" Target="http://amigo.geneontology.org/cgi-bin/amigo/term-details.cgi?term=GO:0007249&amp;session_id=6769amigo1277851450" TargetMode="External"/><Relationship Id="rId1048" Type="http://schemas.openxmlformats.org/officeDocument/2006/relationships/hyperlink" Target="http://amigo.geneontology.org/cgi-bin/amigo/term-details.cgi?term=GO:0051234&amp;session_id=3666amigo1275953721" TargetMode="External"/><Relationship Id="rId1049" Type="http://schemas.openxmlformats.org/officeDocument/2006/relationships/hyperlink" Target="http://amigo.geneontology.org/cgi-bin/amigo/term-details.cgi?term=GO:0006810&amp;session_id=3666amigo1275953721" TargetMode="External"/><Relationship Id="rId580" Type="http://schemas.openxmlformats.org/officeDocument/2006/relationships/hyperlink" Target="http://amigo.geneontology.org/cgi-bin/amigo/term-details.cgi?term=GO:0008152&amp;session_id=9158amigo1277853140" TargetMode="External"/><Relationship Id="rId581" Type="http://schemas.openxmlformats.org/officeDocument/2006/relationships/hyperlink" Target="http://amigo.geneontology.org/cgi-bin/amigo/term-details.cgi?term=GO:0009058&amp;session_id=9158amigo1277853140" TargetMode="External"/><Relationship Id="rId582" Type="http://schemas.openxmlformats.org/officeDocument/2006/relationships/hyperlink" Target="http://amigo.geneontology.org/cgi-bin/amigo/term-details.cgi?term=GO:0044249&amp;session_id=9158amigo1277853140" TargetMode="External"/><Relationship Id="rId583" Type="http://schemas.openxmlformats.org/officeDocument/2006/relationships/hyperlink" Target="http://amigo.geneontology.org/cgi-bin/amigo/term-details.cgi?term=GO:0034645&amp;session_id=9158amigo1277853140" TargetMode="External"/><Relationship Id="rId584" Type="http://schemas.openxmlformats.org/officeDocument/2006/relationships/hyperlink" Target="http://amigo.geneontology.org/cgi-bin/amigo/term-details.cgi?term=GO:0006350&amp;session_id=9158amigo1277853140" TargetMode="External"/><Relationship Id="rId585" Type="http://schemas.openxmlformats.org/officeDocument/2006/relationships/hyperlink" Target="http://amigo.geneontology.org/cgi-bin/amigo/term-details.cgi?term=GO:0045449&amp;session_id=9158amigo1277853140" TargetMode="External"/><Relationship Id="rId586" Type="http://schemas.openxmlformats.org/officeDocument/2006/relationships/hyperlink" Target="http://amigo.geneontology.org/cgi-bin/amigo/term-details.cgi?term=GO:0023033&amp;session_id=4846amigo1279559572" TargetMode="External"/><Relationship Id="rId587" Type="http://schemas.openxmlformats.org/officeDocument/2006/relationships/hyperlink" Target="http://amigo.geneontology.org/cgi-bin/amigo/term-details.cgi?term=GO:0007166&amp;session_id=4846amigo1279559572" TargetMode="External"/><Relationship Id="rId588" Type="http://schemas.openxmlformats.org/officeDocument/2006/relationships/hyperlink" Target="http://amigo.geneontology.org/cgi-bin/amigo/term-details.cgi?term=GO:0007167&amp;session_id=4846amigo1279559572" TargetMode="External"/><Relationship Id="rId589" Type="http://schemas.openxmlformats.org/officeDocument/2006/relationships/hyperlink" Target="http://amigo.geneontology.org/cgi-bin/amigo/term-details.cgi?term=GO:0007169&amp;session_id=4846amigo1279559572" TargetMode="External"/><Relationship Id="rId1440" Type="http://schemas.openxmlformats.org/officeDocument/2006/relationships/hyperlink" Target="http://amigo.geneontology.org/cgi-bin/amigo/term-details.cgi?term=GO:0006575&amp;session_id=2204amigo1279310180" TargetMode="External"/><Relationship Id="rId1441" Type="http://schemas.openxmlformats.org/officeDocument/2006/relationships/hyperlink" Target="http://amigo.geneontology.org/cgi-bin/amigo/term-details.cgi?term=GO:0044237&amp;session_id=7094amigo1278432221" TargetMode="External"/><Relationship Id="rId1442" Type="http://schemas.openxmlformats.org/officeDocument/2006/relationships/hyperlink" Target="http://amigo.geneontology.org/cgi-bin/amigo/term-details.cgi?term=GO:0031329&amp;session_id=7094amigo1278432221" TargetMode="External"/><Relationship Id="rId1443" Type="http://schemas.openxmlformats.org/officeDocument/2006/relationships/hyperlink" Target="http://amigo.geneontology.org/cgi-bin/amigo/term-details.cgi?term=GO:0030811&amp;session_id=7094amigo1278432221" TargetMode="External"/><Relationship Id="rId1444" Type="http://schemas.openxmlformats.org/officeDocument/2006/relationships/hyperlink" Target="http://amigo.geneontology.org/cgi-bin/amigo/term-details.cgi?term=GO:0033121&amp;session_id=7094amigo1278432221" TargetMode="External"/><Relationship Id="rId1445" Type="http://schemas.openxmlformats.org/officeDocument/2006/relationships/hyperlink" Target="http://amigo.geneontology.org/cgi-bin/amigo/term-details.cgi?term=GO:0033124&amp;session_id=7094amigo1278432221" TargetMode="External"/><Relationship Id="rId1446" Type="http://schemas.openxmlformats.org/officeDocument/2006/relationships/hyperlink" Target="http://amigo.geneontology.org/cgi-bin/amigo/term-details.cgi?term=GO:0043087&amp;session_id=7094amigo1278432221" TargetMode="External"/><Relationship Id="rId1447" Type="http://schemas.openxmlformats.org/officeDocument/2006/relationships/hyperlink" Target="http://amigo.geneontology.org/cgi-bin/amigo/term-details.cgi?term=GO:0032318&amp;session_id=7094amigo1278432221" TargetMode="External"/><Relationship Id="rId1448" Type="http://schemas.openxmlformats.org/officeDocument/2006/relationships/hyperlink" Target="http://amigo.geneontology.org/cgi-bin/amigo/term-details.cgi?term=GO:0032502&amp;session_id=9106amigo1275948117" TargetMode="External"/><Relationship Id="rId1449" Type="http://schemas.openxmlformats.org/officeDocument/2006/relationships/hyperlink" Target="http://amigo.geneontology.org/cgi-bin/amigo/term-details.cgi?term=GO:0007275&amp;session_id=9106amigo1275948117" TargetMode="External"/><Relationship Id="rId980" Type="http://schemas.openxmlformats.org/officeDocument/2006/relationships/hyperlink" Target="http://amigo.geneontology.org/cgi-bin/amigo/term-details.cgi?term=GO:0006350&amp;session_id=9158amigo1277853140" TargetMode="External"/><Relationship Id="rId981" Type="http://schemas.openxmlformats.org/officeDocument/2006/relationships/hyperlink" Target="http://amigo.geneontology.org/cgi-bin/amigo/term-details.cgi?term=GO:0045449&amp;session_id=9158amigo1277853140" TargetMode="External"/><Relationship Id="rId982" Type="http://schemas.openxmlformats.org/officeDocument/2006/relationships/hyperlink" Target="http://amigo.geneontology.org/cgi-bin/amigo/term-details.cgi?term=GO:0008152&amp;session_id=9158amigo1277853140" TargetMode="External"/><Relationship Id="rId983" Type="http://schemas.openxmlformats.org/officeDocument/2006/relationships/hyperlink" Target="http://amigo.geneontology.org/cgi-bin/amigo/term-details.cgi?term=GO:0009058&amp;session_id=9158amigo1277853140" TargetMode="External"/><Relationship Id="rId984" Type="http://schemas.openxmlformats.org/officeDocument/2006/relationships/hyperlink" Target="http://amigo.geneontology.org/cgi-bin/amigo/term-details.cgi?term=GO:0044249&amp;session_id=9158amigo1277853140" TargetMode="External"/><Relationship Id="rId985" Type="http://schemas.openxmlformats.org/officeDocument/2006/relationships/hyperlink" Target="http://amigo.geneontology.org/cgi-bin/amigo/term-details.cgi?term=GO:0034645&amp;session_id=9158amigo1277853140" TargetMode="External"/><Relationship Id="rId986" Type="http://schemas.openxmlformats.org/officeDocument/2006/relationships/hyperlink" Target="http://amigo.geneontology.org/cgi-bin/amigo/term-details.cgi?term=GO:0006350&amp;session_id=9158amigo1277853140" TargetMode="External"/><Relationship Id="rId987" Type="http://schemas.openxmlformats.org/officeDocument/2006/relationships/hyperlink" Target="http://amigo.geneontology.org/cgi-bin/amigo/term-details.cgi?term=GO:0045449&amp;session_id=9158amigo1277853140" TargetMode="External"/><Relationship Id="rId988" Type="http://schemas.openxmlformats.org/officeDocument/2006/relationships/hyperlink" Target="http://amigo.geneontology.org/cgi-bin/amigo/term-details.cgi?term=GO:0008152&amp;session_id=6113amigo1279660685" TargetMode="External"/><Relationship Id="rId989" Type="http://schemas.openxmlformats.org/officeDocument/2006/relationships/hyperlink" Target="http://amigo.geneontology.org/cgi-bin/amigo/term-details.cgi?term=GO:0009056&amp;session_id=6113amigo1279660685" TargetMode="External"/><Relationship Id="rId1050" Type="http://schemas.openxmlformats.org/officeDocument/2006/relationships/hyperlink" Target="http://amigo.geneontology.org/cgi-bin/amigo/term-details.cgi?term=GO:0008152&amp;session_id=9141amigo1277851191" TargetMode="External"/><Relationship Id="rId1051" Type="http://schemas.openxmlformats.org/officeDocument/2006/relationships/hyperlink" Target="http://amigo.geneontology.org/cgi-bin/amigo/term-details.cgi?term=GO:0043170&amp;session_id=9141amigo1277851191" TargetMode="External"/><Relationship Id="rId1052" Type="http://schemas.openxmlformats.org/officeDocument/2006/relationships/hyperlink" Target="http://amigo.geneontology.org/cgi-bin/amigo/term-details.cgi?term=GO:0019538&amp;session_id=9141amigo1277851191" TargetMode="External"/><Relationship Id="rId1053" Type="http://schemas.openxmlformats.org/officeDocument/2006/relationships/hyperlink" Target="http://amigo.geneontology.org/cgi-bin/amigo/term-details.cgi?term=GO:0008152&amp;session_id=9158amigo1277853140" TargetMode="External"/><Relationship Id="rId1054" Type="http://schemas.openxmlformats.org/officeDocument/2006/relationships/hyperlink" Target="http://amigo.geneontology.org/cgi-bin/amigo/term-details.cgi?term=GO:0009058&amp;session_id=9158amigo1277853140" TargetMode="External"/><Relationship Id="rId1055" Type="http://schemas.openxmlformats.org/officeDocument/2006/relationships/hyperlink" Target="http://amigo.geneontology.org/cgi-bin/amigo/term-details.cgi?term=GO:0044249&amp;session_id=9158amigo1277853140" TargetMode="External"/><Relationship Id="rId1056" Type="http://schemas.openxmlformats.org/officeDocument/2006/relationships/hyperlink" Target="http://amigo.geneontology.org/cgi-bin/amigo/term-details.cgi?term=GO:0034645&amp;session_id=9158amigo1277853140" TargetMode="External"/><Relationship Id="rId1057" Type="http://schemas.openxmlformats.org/officeDocument/2006/relationships/hyperlink" Target="http://amigo.geneontology.org/cgi-bin/amigo/term-details.cgi?term=GO:0006350&amp;session_id=9158amigo1277853140" TargetMode="External"/><Relationship Id="rId1058" Type="http://schemas.openxmlformats.org/officeDocument/2006/relationships/hyperlink" Target="http://amigo.geneontology.org/cgi-bin/amigo/term-details.cgi?term=GO:0045449&amp;session_id=9158amigo1277853140" TargetMode="External"/><Relationship Id="rId1059" Type="http://schemas.openxmlformats.org/officeDocument/2006/relationships/hyperlink" Target="http://amigo.geneontology.org/cgi-bin/amigo/term-details.cgi?term=GO:0008152&amp;session_id=1271amigo1277997680" TargetMode="External"/><Relationship Id="rId590" Type="http://schemas.openxmlformats.org/officeDocument/2006/relationships/hyperlink" Target="http://amigo.geneontology.org/cgi-bin/amigo/term-details.cgi?term=GO:0023033&amp;session_id=7144amigo1284413470" TargetMode="External"/><Relationship Id="rId591" Type="http://schemas.openxmlformats.org/officeDocument/2006/relationships/hyperlink" Target="http://amigo.geneontology.org/cgi-bin/amigo/term-details.cgi?term=GO:0009987&amp;session_id=1636amigo1279559721" TargetMode="External"/><Relationship Id="rId592" Type="http://schemas.openxmlformats.org/officeDocument/2006/relationships/hyperlink" Target="http://amigo.geneontology.org/cgi-bin/amigo/term-details.cgi?term=GO:0030029&amp;session_id=1636amigo1279559721" TargetMode="External"/><Relationship Id="rId593" Type="http://schemas.openxmlformats.org/officeDocument/2006/relationships/hyperlink" Target="http://amigo.geneontology.org/cgi-bin/amigo/term-details.cgi?term=GO:0022414&amp;session_id=8408amigo1279559889" TargetMode="External"/><Relationship Id="rId594" Type="http://schemas.openxmlformats.org/officeDocument/2006/relationships/hyperlink" Target="http://amigo.geneontology.org/cgi-bin/amigo/term-details.cgi?term=GO:0048609&amp;session_id=8408amigo1279559889" TargetMode="External"/><Relationship Id="rId595" Type="http://schemas.openxmlformats.org/officeDocument/2006/relationships/hyperlink" Target="http://amigo.geneontology.org/cgi-bin/amigo/term-details.cgi?term=GO:0007276&amp;session_id=8408amigo1279559889" TargetMode="External"/><Relationship Id="rId596" Type="http://schemas.openxmlformats.org/officeDocument/2006/relationships/hyperlink" Target="http://amigo.geneontology.org/cgi-bin/amigo/term-details.cgi?term=GO:0048232&amp;session_id=8408amigo1279559889" TargetMode="External"/><Relationship Id="rId597" Type="http://schemas.openxmlformats.org/officeDocument/2006/relationships/hyperlink" Target="http://amigo.geneontology.org/cgi-bin/amigo/term-details.cgi?term=GO:0023052&amp;session_id=5694amigo1276193012" TargetMode="External"/><Relationship Id="rId598" Type="http://schemas.openxmlformats.org/officeDocument/2006/relationships/hyperlink" Target="http://amigo.geneontology.org/cgi-bin/amigo/term-details.cgi?term=GO:0023046&amp;session_id=1396amigo1276710825" TargetMode="External"/><Relationship Id="rId599" Type="http://schemas.openxmlformats.org/officeDocument/2006/relationships/hyperlink" Target="http://amigo.geneontology.org/cgi-bin/amigo/term-details.cgi?term=GO:0023060&amp;session_id=1396amigo1276710825" TargetMode="External"/><Relationship Id="rId1450" Type="http://schemas.openxmlformats.org/officeDocument/2006/relationships/hyperlink" Target="http://amigo.geneontology.org/cgi-bin/amigo/term-details.cgi?term=GO:0023052&amp;session_id=843amigo1277768980" TargetMode="External"/><Relationship Id="rId1451" Type="http://schemas.openxmlformats.org/officeDocument/2006/relationships/hyperlink" Target="http://amigo.geneontology.org/cgi-bin/amigo/term-details.cgi?term=GO:0023033&amp;session_id=843amigo1277768980" TargetMode="External"/><Relationship Id="rId1452" Type="http://schemas.openxmlformats.org/officeDocument/2006/relationships/hyperlink" Target="http://amigo.geneontology.org/cgi-bin/amigo/term-details.cgi?term=GO:0007166&amp;session_id=843amigo1277768980" TargetMode="External"/><Relationship Id="rId1453" Type="http://schemas.openxmlformats.org/officeDocument/2006/relationships/hyperlink" Target="http://amigo.geneontology.org/cgi-bin/amigo/term-details.cgi?term=GO:0032501&amp;session_id=2647amigo1279649646" TargetMode="External"/><Relationship Id="rId1454" Type="http://schemas.openxmlformats.org/officeDocument/2006/relationships/hyperlink" Target="http://amigo.geneontology.org/cgi-bin/amigo/term-details.cgi?term=GO:0003008&amp;session_id=2647amigo1279649646" TargetMode="External"/><Relationship Id="rId1455" Type="http://schemas.openxmlformats.org/officeDocument/2006/relationships/hyperlink" Target="http://amigo.geneontology.org/cgi-bin/amigo/term-details.cgi?term=GO:0050877&amp;session_id=2647amigo1279649646" TargetMode="External"/><Relationship Id="rId1456" Type="http://schemas.openxmlformats.org/officeDocument/2006/relationships/hyperlink" Target="http://amigo.geneontology.org/cgi-bin/amigo/term-details.cgi?term=GO:0050890&amp;session_id=2647amigo1279649646" TargetMode="External"/><Relationship Id="rId1457" Type="http://schemas.openxmlformats.org/officeDocument/2006/relationships/hyperlink" Target="http://amigo.geneontology.org/cgi-bin/amigo/term-details.cgi?term=GO:0007600&amp;session_id=2647amigo1279649646" TargetMode="External"/><Relationship Id="rId1458" Type="http://schemas.openxmlformats.org/officeDocument/2006/relationships/hyperlink" Target="http://amigo.geneontology.org/cgi-bin/amigo/term-details.cgi?term=GO:0050953&amp;session_id=2647amigo1279649646" TargetMode="External"/><Relationship Id="rId1459" Type="http://schemas.openxmlformats.org/officeDocument/2006/relationships/hyperlink" Target="http://amigo.geneontology.org/cgi-bin/amigo/term-details.cgi?term=GO:0008152&amp;session_id=7389amigo1277834262" TargetMode="External"/><Relationship Id="rId990" Type="http://schemas.openxmlformats.org/officeDocument/2006/relationships/hyperlink" Target="http://amigo.geneontology.org/cgi-bin/amigo/term-details.cgi?term=GO:0008152&amp;session_id=1698amigo1277996665" TargetMode="External"/><Relationship Id="rId991" Type="http://schemas.openxmlformats.org/officeDocument/2006/relationships/hyperlink" Target="http://amigo.geneontology.org/cgi-bin/amigo/term-details.cgi?term=GO:0009056&amp;session_id=1698amigo1277996665" TargetMode="External"/><Relationship Id="rId992" Type="http://schemas.openxmlformats.org/officeDocument/2006/relationships/hyperlink" Target="http://amigo.geneontology.org/cgi-bin/amigo/term-details.cgi?term=GO:0044248&amp;session_id=1698amigo1277996665" TargetMode="External"/><Relationship Id="rId993" Type="http://schemas.openxmlformats.org/officeDocument/2006/relationships/hyperlink" Target="http://amigo.geneontology.org/cgi-bin/amigo/term-details.cgi?term=GO:0044265&amp;session_id=1698amigo1277996665" TargetMode="External"/><Relationship Id="rId994" Type="http://schemas.openxmlformats.org/officeDocument/2006/relationships/hyperlink" Target="http://amigo.geneontology.org/cgi-bin/amigo/term-details.cgi?term=GO:0044257&amp;session_id=1698amigo1277996665" TargetMode="External"/><Relationship Id="rId995" Type="http://schemas.openxmlformats.org/officeDocument/2006/relationships/hyperlink" Target="http://amigo.geneontology.org/cgi-bin/amigo/term-details.cgi?term=GO:0051603&amp;session_id=1698amigo1277996665" TargetMode="External"/><Relationship Id="rId996" Type="http://schemas.openxmlformats.org/officeDocument/2006/relationships/hyperlink" Target="http://amigo.geneontology.org/cgi-bin/amigo/term-details.cgi?term=GO:0019941&amp;session_id=1698amigo1277996665" TargetMode="External"/><Relationship Id="rId997" Type="http://schemas.openxmlformats.org/officeDocument/2006/relationships/hyperlink" Target="http://amigo.geneontology.org/cgi-bin/amigo/term-details.cgi?term=GO:0008152&amp;session_id=4148amigo1279665643" TargetMode="External"/><Relationship Id="rId998" Type="http://schemas.openxmlformats.org/officeDocument/2006/relationships/hyperlink" Target="http://amigo.geneontology.org/cgi-bin/amigo/term-details.cgi?term=GO:0009056&amp;session_id=4148amigo1279665643" TargetMode="External"/><Relationship Id="rId999" Type="http://schemas.openxmlformats.org/officeDocument/2006/relationships/hyperlink" Target="http://amigo.geneontology.org/cgi-bin/amigo/term-details.cgi?term=GO:0044248&amp;session_id=4148amigo1279665643" TargetMode="External"/><Relationship Id="rId1060" Type="http://schemas.openxmlformats.org/officeDocument/2006/relationships/hyperlink" Target="http://amigo.geneontology.org/cgi-bin/amigo/term-details.cgi?term=GO:0009058&amp;session_id=1271amigo1277997680" TargetMode="External"/><Relationship Id="rId1061" Type="http://schemas.openxmlformats.org/officeDocument/2006/relationships/hyperlink" Target="http://amigo.geneontology.org/cgi-bin/amigo/term-details.cgi?term=GO:0044249&amp;session_id=1271amigo1277997680" TargetMode="External"/><Relationship Id="rId1062" Type="http://schemas.openxmlformats.org/officeDocument/2006/relationships/hyperlink" Target="http://amigo.geneontology.org/cgi-bin/amigo/term-details.cgi?term=GO:0034645&amp;session_id=1271amigo1277997680" TargetMode="External"/><Relationship Id="rId1063" Type="http://schemas.openxmlformats.org/officeDocument/2006/relationships/hyperlink" Target="http://amigo.geneontology.org/cgi-bin/amigo/term-details.cgi?term=GO:0006412&amp;session_id=1271amigo1277997680" TargetMode="External"/><Relationship Id="rId1064" Type="http://schemas.openxmlformats.org/officeDocument/2006/relationships/hyperlink" Target="http://amigo.geneontology.org/cgi-bin/amigo/term-details.cgi?term=GO:0023052&amp;session_id=843amigo1277768980" TargetMode="External"/><Relationship Id="rId1065" Type="http://schemas.openxmlformats.org/officeDocument/2006/relationships/hyperlink" Target="http://amigo.geneontology.org/cgi-bin/amigo/term-details.cgi?term=GO:0023033&amp;session_id=843amigo1277768980" TargetMode="External"/><Relationship Id="rId1066" Type="http://schemas.openxmlformats.org/officeDocument/2006/relationships/hyperlink" Target="http://amigo.geneontology.org/cgi-bin/amigo/term-details.cgi?term=GO:0007166&amp;session_id=843amigo1277768980" TargetMode="External"/><Relationship Id="rId1067" Type="http://schemas.openxmlformats.org/officeDocument/2006/relationships/hyperlink" Target="http://amigo.geneontology.org/cgi-bin/amigo/term-details.cgi?term=GO:0008152&amp;session_id=9158amigo1277853140" TargetMode="External"/><Relationship Id="rId1068" Type="http://schemas.openxmlformats.org/officeDocument/2006/relationships/hyperlink" Target="http://amigo.geneontology.org/cgi-bin/amigo/term-details.cgi?term=GO:0009058&amp;session_id=9158amigo1277853140" TargetMode="External"/><Relationship Id="rId1069" Type="http://schemas.openxmlformats.org/officeDocument/2006/relationships/hyperlink" Target="http://amigo.geneontology.org/cgi-bin/amigo/term-details.cgi?term=GO:0044249&amp;session_id=9158amigo1277853140" TargetMode="External"/><Relationship Id="rId200" Type="http://schemas.openxmlformats.org/officeDocument/2006/relationships/hyperlink" Target="http://www.ncbi.nlm.nih.gov/UniGene/clust.cgi?ORG=Xl&amp;CID=55606" TargetMode="External"/><Relationship Id="rId201" Type="http://schemas.openxmlformats.org/officeDocument/2006/relationships/hyperlink" Target="http://www.ncbi.nlm.nih.gov/UniGene/clust.cgi?ORG=Xl&amp;CID=15274" TargetMode="External"/><Relationship Id="rId202" Type="http://schemas.openxmlformats.org/officeDocument/2006/relationships/hyperlink" Target="http://www.ncbi.nlm.nih.gov/UniGene/clust.cgi?ORG=Xl&amp;CID=70639" TargetMode="External"/><Relationship Id="rId203" Type="http://schemas.openxmlformats.org/officeDocument/2006/relationships/hyperlink" Target="http://www.ncbi.nlm.nih.gov/UniGene/clust.cgi?ORG=Xl&amp;CID=54908" TargetMode="External"/><Relationship Id="rId204" Type="http://schemas.openxmlformats.org/officeDocument/2006/relationships/hyperlink" Target="http://www.ncbi.nlm.nih.gov/UniGene/clust.cgi?ORG=Xl&amp;CID=5053" TargetMode="External"/><Relationship Id="rId205" Type="http://schemas.openxmlformats.org/officeDocument/2006/relationships/hyperlink" Target="http://www.ncbi.nlm.nih.gov/UniGene/clust.cgi?ORG=Xl&amp;CID=61997" TargetMode="External"/><Relationship Id="rId206" Type="http://schemas.openxmlformats.org/officeDocument/2006/relationships/hyperlink" Target="http://www.ncbi.nlm.nih.gov/UniGene/clust.cgi?ORG=Xl&amp;CID=67658" TargetMode="External"/><Relationship Id="rId207" Type="http://schemas.openxmlformats.org/officeDocument/2006/relationships/hyperlink" Target="http://www.ncbi.nlm.nih.gov/UniGene/clust.cgi?ORG=Xl&amp;CID=16359" TargetMode="External"/><Relationship Id="rId208" Type="http://schemas.openxmlformats.org/officeDocument/2006/relationships/hyperlink" Target="http://www.ncbi.nlm.nih.gov/UniGene/clust.cgi?ORG=Xl&amp;CID=78702" TargetMode="External"/><Relationship Id="rId209" Type="http://schemas.openxmlformats.org/officeDocument/2006/relationships/hyperlink" Target="http://www.ncbi.nlm.nih.gov/UniGene/clust.cgi?ORG=Xl&amp;CID=77226" TargetMode="External"/><Relationship Id="rId1460" Type="http://schemas.openxmlformats.org/officeDocument/2006/relationships/hyperlink" Target="http://amigo.geneontology.org/cgi-bin/amigo/term-details.cgi?term=GO:0009058&amp;session_id=7389amigo1277834262" TargetMode="External"/><Relationship Id="rId1461" Type="http://schemas.openxmlformats.org/officeDocument/2006/relationships/hyperlink" Target="http://amigo.geneontology.org/cgi-bin/amigo/term-details.cgi?term=GO:0044249&amp;session_id=7389amigo1277834262" TargetMode="External"/><Relationship Id="rId1462" Type="http://schemas.openxmlformats.org/officeDocument/2006/relationships/hyperlink" Target="http://amigo.geneontology.org/cgi-bin/amigo/term-details.cgi?term=GO:0034645&amp;session_id=7389amigo1277834262" TargetMode="External"/><Relationship Id="rId1463" Type="http://schemas.openxmlformats.org/officeDocument/2006/relationships/hyperlink" Target="http://amigo.geneontology.org/cgi-bin/amigo/term-details.cgi?term=GO:0006412&amp;session_id=7389amigo1277834262" TargetMode="External"/><Relationship Id="rId1464" Type="http://schemas.openxmlformats.org/officeDocument/2006/relationships/hyperlink" Target="http://amigo.geneontology.org/cgi-bin/amigo/term-details.cgi?term=GO:0006417&amp;session_id=7389amigo1277834262" TargetMode="External"/><Relationship Id="rId1465" Type="http://schemas.openxmlformats.org/officeDocument/2006/relationships/hyperlink" Target="http://amigo.geneontology.org/cgi-bin/amigo/term-details.cgi?term=GO:0051234&amp;session_id=9458amigo1277850888" TargetMode="External"/><Relationship Id="rId1466" Type="http://schemas.openxmlformats.org/officeDocument/2006/relationships/hyperlink" Target="http://amigo.geneontology.org/cgi-bin/amigo/term-details.cgi?term=GO:0006810&amp;session_id=9458amigo1277850888" TargetMode="External"/><Relationship Id="rId1467" Type="http://schemas.openxmlformats.org/officeDocument/2006/relationships/hyperlink" Target="http://amigo.geneontology.org/cgi-bin/amigo/term-details.cgi?term=GO:0032502&amp;session_id=9030amigo1276280313" TargetMode="External"/><Relationship Id="rId1468" Type="http://schemas.openxmlformats.org/officeDocument/2006/relationships/hyperlink" Target="http://amigo.geneontology.org/cgi-bin/amigo/term-details.cgi?term=GO:0048856&amp;session_id=9030amigo1276280313" TargetMode="External"/><Relationship Id="rId1469" Type="http://schemas.openxmlformats.org/officeDocument/2006/relationships/hyperlink" Target="http://amigo.geneontology.org/cgi-bin/amigo/term-details.cgi?term=GO:0048513&amp;session_id=2017amigo1276795086" TargetMode="External"/><Relationship Id="rId1070" Type="http://schemas.openxmlformats.org/officeDocument/2006/relationships/hyperlink" Target="http://amigo.geneontology.org/cgi-bin/amigo/term-details.cgi?term=GO:0034645&amp;session_id=9158amigo1277853140" TargetMode="External"/><Relationship Id="rId1071" Type="http://schemas.openxmlformats.org/officeDocument/2006/relationships/hyperlink" Target="http://amigo.geneontology.org/cgi-bin/amigo/term-details.cgi?term=GO:0006350&amp;session_id=9158amigo1277853140" TargetMode="External"/><Relationship Id="rId1072" Type="http://schemas.openxmlformats.org/officeDocument/2006/relationships/hyperlink" Target="http://amigo.geneontology.org/cgi-bin/amigo/term-details.cgi?term=GO:0045449&amp;session_id=9158amigo1277853140" TargetMode="External"/><Relationship Id="rId1073" Type="http://schemas.openxmlformats.org/officeDocument/2006/relationships/hyperlink" Target="http://amigo.geneontology.org/cgi-bin/amigo/term-details.cgi?term=GO:0008152&amp;session_id=9158amigo1277853140" TargetMode="External"/><Relationship Id="rId1074" Type="http://schemas.openxmlformats.org/officeDocument/2006/relationships/hyperlink" Target="http://amigo.geneontology.org/cgi-bin/amigo/term-details.cgi?term=GO:0009058&amp;session_id=9158amigo1277853140" TargetMode="External"/><Relationship Id="rId1075" Type="http://schemas.openxmlformats.org/officeDocument/2006/relationships/hyperlink" Target="http://amigo.geneontology.org/cgi-bin/amigo/term-details.cgi?term=GO:0044249&amp;session_id=9158amigo1277853140" TargetMode="External"/><Relationship Id="rId1076" Type="http://schemas.openxmlformats.org/officeDocument/2006/relationships/hyperlink" Target="http://amigo.geneontology.org/cgi-bin/amigo/term-details.cgi?term=GO:0034645&amp;session_id=9158amigo1277853140" TargetMode="External"/><Relationship Id="rId1077" Type="http://schemas.openxmlformats.org/officeDocument/2006/relationships/hyperlink" Target="http://amigo.geneontology.org/cgi-bin/amigo/term-details.cgi?term=GO:0006350&amp;session_id=9158amigo1277853140" TargetMode="External"/><Relationship Id="rId1078" Type="http://schemas.openxmlformats.org/officeDocument/2006/relationships/hyperlink" Target="http://amigo.geneontology.org/cgi-bin/amigo/term-details.cgi?term=GO:0045449&amp;session_id=9158amigo1277853140" TargetMode="External"/><Relationship Id="rId1079" Type="http://schemas.openxmlformats.org/officeDocument/2006/relationships/hyperlink" Target="http://amigo.geneontology.org/cgi-bin/amigo/term-details.cgi?term=GO:0008152&amp;session_id=9158amigo1277853140" TargetMode="External"/><Relationship Id="rId600" Type="http://schemas.openxmlformats.org/officeDocument/2006/relationships/hyperlink" Target="http://amigo.geneontology.org/cgi-bin/amigo/term-details.cgi?term=GO:0007165&amp;session_id=1396amigo1276710825" TargetMode="External"/><Relationship Id="rId601" Type="http://schemas.openxmlformats.org/officeDocument/2006/relationships/hyperlink" Target="http://amigo.geneontology.org/cgi-bin/amigo/term-details.cgi?term=GO:0009987&amp;session_id=5543amigo1279560826" TargetMode="External"/><Relationship Id="rId602" Type="http://schemas.openxmlformats.org/officeDocument/2006/relationships/hyperlink" Target="http://amigo.geneontology.org/cgi-bin/amigo/term-details.cgi?term=GO:0007155&amp;session_id=5543amigo1279560826" TargetMode="External"/><Relationship Id="rId603" Type="http://schemas.openxmlformats.org/officeDocument/2006/relationships/hyperlink" Target="http://amigo.geneontology.org/cgi-bin/amigo/term-details.cgi?term=GO:0016337&amp;session_id=5543amigo1279560826" TargetMode="External"/><Relationship Id="rId604" Type="http://schemas.openxmlformats.org/officeDocument/2006/relationships/hyperlink" Target="http://amigo.geneontology.org/cgi-bin/amigo/term-details.cgi?term=GO:0032502&amp;session_id=4633amigo1279561041" TargetMode="External"/><Relationship Id="rId605" Type="http://schemas.openxmlformats.org/officeDocument/2006/relationships/hyperlink" Target="http://amigo.geneontology.org/cgi-bin/amigo/term-details.cgi?term=GO:0048856&amp;session_id=4633amigo1279561041" TargetMode="External"/><Relationship Id="rId606" Type="http://schemas.openxmlformats.org/officeDocument/2006/relationships/hyperlink" Target="http://amigo.geneontology.org/cgi-bin/amigo/term-details.cgi?term=GO:0048468&amp;session_id=4633amigo1279561041" TargetMode="External"/><Relationship Id="rId607" Type="http://schemas.openxmlformats.org/officeDocument/2006/relationships/hyperlink" Target="http://amigo.geneontology.org/cgi-bin/amigo/term-details.cgi?term=GO:0007281&amp;session_id=4633amigo1279561041" TargetMode="External"/><Relationship Id="rId608" Type="http://schemas.openxmlformats.org/officeDocument/2006/relationships/hyperlink" Target="http://amigo.geneontology.org/cgi-bin/amigo/term-details.cgi?term=GO:0008152&amp;session_id=9158amigo1277853140" TargetMode="External"/><Relationship Id="rId609" Type="http://schemas.openxmlformats.org/officeDocument/2006/relationships/hyperlink" Target="http://amigo.geneontology.org/cgi-bin/amigo/term-details.cgi?term=GO:0009058&amp;session_id=9158amigo1277853140" TargetMode="External"/><Relationship Id="rId210" Type="http://schemas.openxmlformats.org/officeDocument/2006/relationships/hyperlink" Target="http://www.ncbi.nlm.nih.gov/UniGene/clust.cgi?ORG=Xl&amp;CID=8966" TargetMode="External"/><Relationship Id="rId211" Type="http://schemas.openxmlformats.org/officeDocument/2006/relationships/hyperlink" Target="http://www.ncbi.nlm.nih.gov/UniGene/clust.cgi?ORG=Xl&amp;CID=72276" TargetMode="External"/><Relationship Id="rId212" Type="http://schemas.openxmlformats.org/officeDocument/2006/relationships/hyperlink" Target="http://www.ncbi.nlm.nih.gov/UniGene/clust.cgi?ORG=Xl&amp;CID=74015" TargetMode="External"/><Relationship Id="rId213" Type="http://schemas.openxmlformats.org/officeDocument/2006/relationships/hyperlink" Target="http://www.ncbi.nlm.nih.gov/UniGene/clust.cgi?ORG=Xl&amp;CID=18341" TargetMode="External"/><Relationship Id="rId214" Type="http://schemas.openxmlformats.org/officeDocument/2006/relationships/hyperlink" Target="http://www.ncbi.nlm.nih.gov/UniGene/clust.cgi?ORG=Xl&amp;CID=46846" TargetMode="External"/><Relationship Id="rId215" Type="http://schemas.openxmlformats.org/officeDocument/2006/relationships/hyperlink" Target="http://www.ncbi.nlm.nih.gov/UniGene/clust.cgi?ORG=Xl&amp;CID=67695" TargetMode="External"/><Relationship Id="rId216" Type="http://schemas.openxmlformats.org/officeDocument/2006/relationships/hyperlink" Target="http://www.ncbi.nlm.nih.gov/UniGene/clust.cgi?ORG=Xl&amp;CID=71962" TargetMode="External"/><Relationship Id="rId217" Type="http://schemas.openxmlformats.org/officeDocument/2006/relationships/hyperlink" Target="http://www.ncbi.nlm.nih.gov/UniGene/clust.cgi?ORG=Xl&amp;CID=74334" TargetMode="External"/><Relationship Id="rId218" Type="http://schemas.openxmlformats.org/officeDocument/2006/relationships/hyperlink" Target="http://www.ncbi.nlm.nih.gov/UniGene/clust.cgi?ORG=Xl&amp;CID=48257" TargetMode="External"/><Relationship Id="rId219" Type="http://schemas.openxmlformats.org/officeDocument/2006/relationships/hyperlink" Target="http://www.ncbi.nlm.nih.gov/UniGene/clust.cgi?ORG=Xl&amp;CID=5053" TargetMode="External"/><Relationship Id="rId1470" Type="http://schemas.openxmlformats.org/officeDocument/2006/relationships/hyperlink" Target="http://amigo.geneontology.org/cgi-bin/amigo/term-details.cgi?term=GO:0009888&amp;session_id=2017amigo1276795086" TargetMode="External"/><Relationship Id="rId1471" Type="http://schemas.openxmlformats.org/officeDocument/2006/relationships/hyperlink" Target="http://amigo.geneontology.org/cgi-bin/amigo/term-details.cgi?term=GO:0007398&amp;session_id=8162amigo1279234544" TargetMode="External"/><Relationship Id="rId1472" Type="http://schemas.openxmlformats.org/officeDocument/2006/relationships/hyperlink" Target="http://amigo.geneontology.org/cgi-bin/amigo/term-details.cgi?term=GO:0008152&amp;session_id=9158amigo1277853140" TargetMode="External"/><Relationship Id="rId1473" Type="http://schemas.openxmlformats.org/officeDocument/2006/relationships/hyperlink" Target="http://amigo.geneontology.org/cgi-bin/amigo/term-details.cgi?term=GO:0009058&amp;session_id=9158amigo1277853140" TargetMode="External"/><Relationship Id="rId1474" Type="http://schemas.openxmlformats.org/officeDocument/2006/relationships/hyperlink" Target="http://amigo.geneontology.org/cgi-bin/amigo/term-details.cgi?term=GO:0044249&amp;session_id=9158amigo1277853140" TargetMode="External"/><Relationship Id="rId1475" Type="http://schemas.openxmlformats.org/officeDocument/2006/relationships/hyperlink" Target="http://amigo.geneontology.org/cgi-bin/amigo/term-details.cgi?term=GO:0034645&amp;session_id=9158amigo1277853140" TargetMode="External"/><Relationship Id="rId1476" Type="http://schemas.openxmlformats.org/officeDocument/2006/relationships/hyperlink" Target="http://amigo.geneontology.org/cgi-bin/amigo/term-details.cgi?term=GO:0006350&amp;session_id=9158amigo1277853140" TargetMode="External"/><Relationship Id="rId1477" Type="http://schemas.openxmlformats.org/officeDocument/2006/relationships/hyperlink" Target="http://amigo.geneontology.org/cgi-bin/amigo/term-details.cgi?term=GO:0045449&amp;session_id=9158amigo1277853140" TargetMode="External"/><Relationship Id="rId1478" Type="http://schemas.openxmlformats.org/officeDocument/2006/relationships/hyperlink" Target="http://amigo.geneontology.org/cgi-bin/amigo/term-details.cgi?term=GO:0023052&amp;session_id=6769amigo1277851450" TargetMode="External"/><Relationship Id="rId1479" Type="http://schemas.openxmlformats.org/officeDocument/2006/relationships/hyperlink" Target="http://amigo.geneontology.org/cgi-bin/amigo/term-details.cgi?term=GO:0023033&amp;session_id=6769amigo1277851450" TargetMode="External"/><Relationship Id="rId1080" Type="http://schemas.openxmlformats.org/officeDocument/2006/relationships/hyperlink" Target="http://amigo.geneontology.org/cgi-bin/amigo/term-details.cgi?term=GO:0009058&amp;session_id=9158amigo1277853140" TargetMode="External"/><Relationship Id="rId1081" Type="http://schemas.openxmlformats.org/officeDocument/2006/relationships/hyperlink" Target="http://amigo.geneontology.org/cgi-bin/amigo/term-details.cgi?term=GO:0044249&amp;session_id=9158amigo1277853140" TargetMode="External"/><Relationship Id="rId1082" Type="http://schemas.openxmlformats.org/officeDocument/2006/relationships/hyperlink" Target="http://amigo.geneontology.org/cgi-bin/amigo/term-details.cgi?term=GO:0034645&amp;session_id=9158amigo1277853140" TargetMode="External"/><Relationship Id="rId1083" Type="http://schemas.openxmlformats.org/officeDocument/2006/relationships/hyperlink" Target="http://amigo.geneontology.org/cgi-bin/amigo/term-details.cgi?term=GO:0006350&amp;session_id=9158amigo1277853140" TargetMode="External"/><Relationship Id="rId1084" Type="http://schemas.openxmlformats.org/officeDocument/2006/relationships/hyperlink" Target="http://amigo.geneontology.org/cgi-bin/amigo/term-details.cgi?term=GO:0045449&amp;session_id=9158amigo1277853140" TargetMode="External"/><Relationship Id="rId1085" Type="http://schemas.openxmlformats.org/officeDocument/2006/relationships/hyperlink" Target="http://amigo.geneontology.org/cgi-bin/amigo/term-details.cgi?term=GO:0008152&amp;session_id=4253amigo1277919701" TargetMode="External"/><Relationship Id="rId1086" Type="http://schemas.openxmlformats.org/officeDocument/2006/relationships/hyperlink" Target="http://amigo.geneontology.org/cgi-bin/amigo/term-details.cgi?term=GO:0055114&amp;session_id=4253amigo1277919701" TargetMode="External"/><Relationship Id="rId1087" Type="http://schemas.openxmlformats.org/officeDocument/2006/relationships/hyperlink" Target="http://amigo.geneontology.org/cgi-bin/amigo/term-details.cgi?term=GO:0008152&amp;session_id=8506amigo1279741360" TargetMode="External"/><Relationship Id="rId1088" Type="http://schemas.openxmlformats.org/officeDocument/2006/relationships/hyperlink" Target="http://amigo.geneontology.org/cgi-bin/amigo/term-details.cgi?term=GO:0044237&amp;session_id=8506amigo1279741360" TargetMode="External"/><Relationship Id="rId1089" Type="http://schemas.openxmlformats.org/officeDocument/2006/relationships/hyperlink" Target="http://amigo.geneontology.org/cgi-bin/amigo/term-details.cgi?term=GO:0044260&amp;session_id=8506amigo1279741360" TargetMode="External"/><Relationship Id="rId610" Type="http://schemas.openxmlformats.org/officeDocument/2006/relationships/hyperlink" Target="http://amigo.geneontology.org/cgi-bin/amigo/term-details.cgi?term=GO:0044249&amp;session_id=9158amigo1277853140" TargetMode="External"/><Relationship Id="rId611" Type="http://schemas.openxmlformats.org/officeDocument/2006/relationships/hyperlink" Target="http://amigo.geneontology.org/cgi-bin/amigo/term-details.cgi?term=GO:0034645&amp;session_id=9158amigo1277853140" TargetMode="External"/><Relationship Id="rId612" Type="http://schemas.openxmlformats.org/officeDocument/2006/relationships/hyperlink" Target="http://amigo.geneontology.org/cgi-bin/amigo/term-details.cgi?term=GO:0006350&amp;session_id=9158amigo1277853140" TargetMode="External"/><Relationship Id="rId613" Type="http://schemas.openxmlformats.org/officeDocument/2006/relationships/hyperlink" Target="http://amigo.geneontology.org/cgi-bin/amigo/term-details.cgi?term=GO:0045449&amp;session_id=9158amigo1277853140" TargetMode="External"/><Relationship Id="rId614" Type="http://schemas.openxmlformats.org/officeDocument/2006/relationships/hyperlink" Target="http://amigo.geneontology.org/cgi-bin/amigo/term-details.cgi?term=GO:0009987&amp;session_id=9157amigo1279561333" TargetMode="External"/><Relationship Id="rId615" Type="http://schemas.openxmlformats.org/officeDocument/2006/relationships/hyperlink" Target="http://amigo.geneontology.org/cgi-bin/amigo/term-details.cgi?term=GO:0007049&amp;session_id=9157amigo1279561333" TargetMode="External"/><Relationship Id="rId616" Type="http://schemas.openxmlformats.org/officeDocument/2006/relationships/hyperlink" Target="http://amigo.geneontology.org/cgi-bin/amigo/term-details.cgi?term=GO:0022402&amp;session_id=9157amigo1279561333" TargetMode="External"/><Relationship Id="rId617" Type="http://schemas.openxmlformats.org/officeDocument/2006/relationships/hyperlink" Target="http://amigo.geneontology.org/cgi-bin/amigo/term-details.cgi?term=GO:0009987&amp;session_id=9686amigo1275932518" TargetMode="External"/><Relationship Id="rId618" Type="http://schemas.openxmlformats.org/officeDocument/2006/relationships/hyperlink" Target="http://amigo.geneontology.org/cgi-bin/amigo/term-details.cgi?term=GO:0008152&amp;session_id=6142amigo1276099675" TargetMode="External"/><Relationship Id="rId619" Type="http://schemas.openxmlformats.org/officeDocument/2006/relationships/hyperlink" Target="http://amigo.geneontology.org/cgi-bin/amigo/term-details.cgi?term=GO:0032502&amp;session_id=3685amigo1279561803" TargetMode="External"/><Relationship Id="rId220" Type="http://schemas.openxmlformats.org/officeDocument/2006/relationships/hyperlink" Target="http://www.ncbi.nlm.nih.gov/UniGene/clust.cgi?ORG=Xl&amp;CID=14388" TargetMode="External"/><Relationship Id="rId221" Type="http://schemas.openxmlformats.org/officeDocument/2006/relationships/hyperlink" Target="http://www.ncbi.nlm.nih.gov/UniGene/clust.cgi?ORG=Xl&amp;CID=12901" TargetMode="External"/><Relationship Id="rId222" Type="http://schemas.openxmlformats.org/officeDocument/2006/relationships/hyperlink" Target="http://www.ncbi.nlm.nih.gov/UniGene/clust.cgi?ORG=Xl&amp;CID=18280" TargetMode="External"/><Relationship Id="rId223" Type="http://schemas.openxmlformats.org/officeDocument/2006/relationships/hyperlink" Target="http://www.ncbi.nlm.nih.gov/UniGene/clust.cgi?ORG=Xl&amp;CID=10912" TargetMode="External"/><Relationship Id="rId224" Type="http://schemas.openxmlformats.org/officeDocument/2006/relationships/hyperlink" Target="http://www.ncbi.nlm.nih.gov/UniGene/clust.cgi?ORG=Xl&amp;CID=81418" TargetMode="External"/><Relationship Id="rId225" Type="http://schemas.openxmlformats.org/officeDocument/2006/relationships/hyperlink" Target="http://www.ncbi.nlm.nih.gov/UniGene/clust.cgi?ORG=Xl&amp;CID=13200" TargetMode="External"/><Relationship Id="rId226" Type="http://schemas.openxmlformats.org/officeDocument/2006/relationships/hyperlink" Target="http://www.ncbi.nlm.nih.gov/UniGene/clust.cgi?ORG=Xl&amp;CID=70834" TargetMode="External"/><Relationship Id="rId227" Type="http://schemas.openxmlformats.org/officeDocument/2006/relationships/hyperlink" Target="http://www.ncbi.nlm.nih.gov/UniGene/clust.cgi?ORG=Xl&amp;CID=72897" TargetMode="External"/><Relationship Id="rId228" Type="http://schemas.openxmlformats.org/officeDocument/2006/relationships/hyperlink" Target="http://www.ncbi.nlm.nih.gov/UniGene/clust.cgi?ORG=Xl&amp;CID=16656" TargetMode="External"/><Relationship Id="rId229" Type="http://schemas.openxmlformats.org/officeDocument/2006/relationships/hyperlink" Target="http://www.ncbi.nlm.nih.gov/UniGene/clust.cgi?ORG=Xl&amp;CID=4342" TargetMode="External"/><Relationship Id="rId1480" Type="http://schemas.openxmlformats.org/officeDocument/2006/relationships/hyperlink" Target="http://amigo.geneontology.org/cgi-bin/amigo/term-details.cgi?term=GO:0023034&amp;session_id=6769amigo1277851450" TargetMode="External"/><Relationship Id="rId1481" Type="http://schemas.openxmlformats.org/officeDocument/2006/relationships/hyperlink" Target="http://amigo.geneontology.org/cgi-bin/amigo/term-details.cgi?term=GO:0035556&amp;session_id=6769amigo1277851450" TargetMode="External"/><Relationship Id="rId1482" Type="http://schemas.openxmlformats.org/officeDocument/2006/relationships/hyperlink" Target="http://amigo.geneontology.org/cgi-bin/amigo/term-details.cgi?term=GO:0007243&amp;session_id=6769amigo1277851450" TargetMode="External"/><Relationship Id="rId1483" Type="http://schemas.openxmlformats.org/officeDocument/2006/relationships/hyperlink" Target="http://amigo.geneontology.org/cgi-bin/amigo/term-details.cgi?term=GO:0007249&amp;session_id=6769amigo1277851450" TargetMode="External"/><Relationship Id="rId1484" Type="http://schemas.openxmlformats.org/officeDocument/2006/relationships/hyperlink" Target="http://amigo.geneontology.org/cgi-bin/amigo/term-details.cgi?term=GO:0008152&amp;session_id=9158amigo1277853140" TargetMode="External"/><Relationship Id="rId1485" Type="http://schemas.openxmlformats.org/officeDocument/2006/relationships/hyperlink" Target="http://amigo.geneontology.org/cgi-bin/amigo/term-details.cgi?term=GO:0009058&amp;session_id=9158amigo1277853140" TargetMode="External"/><Relationship Id="rId1486" Type="http://schemas.openxmlformats.org/officeDocument/2006/relationships/hyperlink" Target="http://amigo.geneontology.org/cgi-bin/amigo/term-details.cgi?term=GO:0044249&amp;session_id=9158amigo1277853140" TargetMode="External"/><Relationship Id="rId1487" Type="http://schemas.openxmlformats.org/officeDocument/2006/relationships/hyperlink" Target="http://amigo.geneontology.org/cgi-bin/amigo/term-details.cgi?term=GO:0034645&amp;session_id=9158amigo1277853140" TargetMode="External"/><Relationship Id="rId1488" Type="http://schemas.openxmlformats.org/officeDocument/2006/relationships/hyperlink" Target="http://amigo.geneontology.org/cgi-bin/amigo/term-details.cgi?term=GO:0006350&amp;session_id=9158amigo1277853140" TargetMode="External"/><Relationship Id="rId1489" Type="http://schemas.openxmlformats.org/officeDocument/2006/relationships/hyperlink" Target="http://amigo.geneontology.org/cgi-bin/amigo/term-details.cgi?term=GO:0016481&amp;session_id=872amigo1279316551" TargetMode="External"/><Relationship Id="rId1090" Type="http://schemas.openxmlformats.org/officeDocument/2006/relationships/hyperlink" Target="http://amigo.geneontology.org/cgi-bin/amigo/term-details.cgi?term=GO:0044267&amp;session_id=8506amigo1279741360" TargetMode="External"/><Relationship Id="rId1091" Type="http://schemas.openxmlformats.org/officeDocument/2006/relationships/hyperlink" Target="http://amigo.geneontology.org/cgi-bin/amigo/term-details.cgi?term=GO:0006457&amp;session_id=8506amigo1279741360" TargetMode="External"/><Relationship Id="rId1092" Type="http://schemas.openxmlformats.org/officeDocument/2006/relationships/hyperlink" Target="http://amigo.geneontology.org/cgi-bin/amigo/term-details.cgi?term=GO:0006458&amp;session_id=8506amigo1279741360" TargetMode="External"/><Relationship Id="rId1093" Type="http://schemas.openxmlformats.org/officeDocument/2006/relationships/hyperlink" Target="http://amigo.geneontology.org/cgi-bin/amigo/term-details.cgi?term=GO:0051084&amp;session_id=8506amigo1279741360" TargetMode="External"/><Relationship Id="rId1094" Type="http://schemas.openxmlformats.org/officeDocument/2006/relationships/hyperlink" Target="http://amigo.geneontology.org/cgi-bin/amigo/term-details.cgi?term=GO:0008152&amp;session_id=8639amigo1276196202" TargetMode="External"/><Relationship Id="rId1095" Type="http://schemas.openxmlformats.org/officeDocument/2006/relationships/hyperlink" Target="http://amigo.geneontology.org/cgi-bin/amigo/term-details.cgi?term=GO:0009058&amp;session_id=4773amigo1276546680" TargetMode="External"/><Relationship Id="rId1096" Type="http://schemas.openxmlformats.org/officeDocument/2006/relationships/hyperlink" Target="http://amigo.geneontology.org/cgi-bin/amigo/term-details.cgi?term=GO:0044249&amp;session_id=4773amigo1276546680" TargetMode="External"/><Relationship Id="rId1097" Type="http://schemas.openxmlformats.org/officeDocument/2006/relationships/hyperlink" Target="http://amigo.geneontology.org/cgi-bin/amigo/term-details.cgi?term=GO:0034645&amp;session_id=4773amigo1276546680" TargetMode="External"/><Relationship Id="rId1098" Type="http://schemas.openxmlformats.org/officeDocument/2006/relationships/hyperlink" Target="http://amigo.geneontology.org/cgi-bin/amigo/term-details.cgi?term=GO:0006350&amp;session_id=4773amigo1276546680" TargetMode="External"/><Relationship Id="rId1099" Type="http://schemas.openxmlformats.org/officeDocument/2006/relationships/hyperlink" Target="http://amigo.geneontology.org/cgi-bin/amigo/term-details.cgi?term=GO:0051234&amp;session_id=3666amigo1275953721" TargetMode="External"/><Relationship Id="rId620" Type="http://schemas.openxmlformats.org/officeDocument/2006/relationships/hyperlink" Target="http://amigo.geneontology.org/cgi-bin/amigo/term-details.cgi?term=GO:0048856&amp;session_id=3685amigo1279561803" TargetMode="External"/><Relationship Id="rId621" Type="http://schemas.openxmlformats.org/officeDocument/2006/relationships/hyperlink" Target="http://amigo.geneontology.org/cgi-bin/amigo/term-details.cgi?term=GO:0048468&amp;session_id=3685amigo1279561803" TargetMode="External"/><Relationship Id="rId622" Type="http://schemas.openxmlformats.org/officeDocument/2006/relationships/hyperlink" Target="http://amigo.geneontology.org/cgi-bin/amigo/term-details.cgi?term=GO:0055001&amp;session_id=3685amigo1279561803" TargetMode="External"/><Relationship Id="rId623" Type="http://schemas.openxmlformats.org/officeDocument/2006/relationships/hyperlink" Target="http://amigo.geneontology.org/cgi-bin/amigo/term-details.cgi?term=GO:0055002&amp;session_id=3685amigo1279561803" TargetMode="External"/><Relationship Id="rId624" Type="http://schemas.openxmlformats.org/officeDocument/2006/relationships/hyperlink" Target="http://amigo.geneontology.org/cgi-bin/amigo/term-details.cgi?term=GO:0048747&amp;session_id=3685amigo1279561803" TargetMode="External"/><Relationship Id="rId625" Type="http://schemas.openxmlformats.org/officeDocument/2006/relationships/hyperlink" Target="http://amigo.geneontology.org/cgi-bin/amigo/term-details.cgi?term=GO:0008152&amp;session_id=8639amigo1276196202" TargetMode="External"/><Relationship Id="rId626" Type="http://schemas.openxmlformats.org/officeDocument/2006/relationships/hyperlink" Target="http://amigo.geneontology.org/cgi-bin/amigo/term-details.cgi?term=GO:0009058&amp;session_id=4773amigo1276546680" TargetMode="External"/><Relationship Id="rId627" Type="http://schemas.openxmlformats.org/officeDocument/2006/relationships/hyperlink" Target="http://amigo.geneontology.org/cgi-bin/amigo/term-details.cgi?term=GO:0044249&amp;session_id=4773amigo1276546680" TargetMode="External"/><Relationship Id="rId628" Type="http://schemas.openxmlformats.org/officeDocument/2006/relationships/hyperlink" Target="http://amigo.geneontology.org/cgi-bin/amigo/term-details.cgi?term=GO:0034645&amp;session_id=4773amigo1276546680" TargetMode="External"/><Relationship Id="rId629" Type="http://schemas.openxmlformats.org/officeDocument/2006/relationships/hyperlink" Target="http://amigo.geneontology.org/cgi-bin/amigo/term-details.cgi?term=GO:0006350&amp;session_id=4773amigo1276546680" TargetMode="External"/><Relationship Id="rId230" Type="http://schemas.openxmlformats.org/officeDocument/2006/relationships/hyperlink" Target="http://www.ncbi.nlm.nih.gov/UniGene/clust.cgi?ORG=Xl&amp;CID=72407" TargetMode="External"/><Relationship Id="rId231" Type="http://schemas.openxmlformats.org/officeDocument/2006/relationships/hyperlink" Target="http://www.ncbi.nlm.nih.gov/UniGene/clust.cgi?ORG=Xl&amp;CID=9275" TargetMode="External"/><Relationship Id="rId232" Type="http://schemas.openxmlformats.org/officeDocument/2006/relationships/hyperlink" Target="http://www.ncbi.nlm.nih.gov/UniGene/clust.cgi?ORG=Xl&amp;CID=76507" TargetMode="External"/><Relationship Id="rId233" Type="http://schemas.openxmlformats.org/officeDocument/2006/relationships/hyperlink" Target="http://www.ncbi.nlm.nih.gov/UniGene/clust.cgi?ORG=Xl&amp;CID=73480" TargetMode="External"/><Relationship Id="rId234" Type="http://schemas.openxmlformats.org/officeDocument/2006/relationships/hyperlink" Target="http://www.ncbi.nlm.nih.gov/UniGene/clust.cgi?ORG=Xl&amp;CID=82231" TargetMode="External"/><Relationship Id="rId235" Type="http://schemas.openxmlformats.org/officeDocument/2006/relationships/hyperlink" Target="http://www.ncbi.nlm.nih.gov/UniGene/clust.cgi?ORG=Xl&amp;CID=13554" TargetMode="External"/><Relationship Id="rId236" Type="http://schemas.openxmlformats.org/officeDocument/2006/relationships/hyperlink" Target="http://www.ncbi.nlm.nih.gov/UniGene/clust.cgi?ORG=Xl&amp;CID=80765" TargetMode="External"/><Relationship Id="rId237" Type="http://schemas.openxmlformats.org/officeDocument/2006/relationships/hyperlink" Target="http://www.ncbi.nlm.nih.gov/UniGene/clust.cgi?ORG=Xl&amp;CID=60779" TargetMode="External"/><Relationship Id="rId238" Type="http://schemas.openxmlformats.org/officeDocument/2006/relationships/hyperlink" Target="http://www.ncbi.nlm.nih.gov/UniGene/clust.cgi?ORG=Xl&amp;CID=52563" TargetMode="External"/><Relationship Id="rId239" Type="http://schemas.openxmlformats.org/officeDocument/2006/relationships/hyperlink" Target="http://www.ncbi.nlm.nih.gov/UniGene/clust.cgi?ORG=Xl&amp;CID=58905" TargetMode="External"/><Relationship Id="rId1490" Type="http://schemas.openxmlformats.org/officeDocument/2006/relationships/hyperlink" Target="http://amigo.geneontology.org/cgi-bin/amigo/term-details.cgi?term=GO:0032501&amp;session_id=8967amigo1279657959" TargetMode="External"/><Relationship Id="rId1491" Type="http://schemas.openxmlformats.org/officeDocument/2006/relationships/hyperlink" Target="http://amigo.geneontology.org/cgi-bin/amigo/term-details.cgi?term=GO:0003008&amp;session_id=8967amigo1279657959" TargetMode="External"/><Relationship Id="rId1492" Type="http://schemas.openxmlformats.org/officeDocument/2006/relationships/hyperlink" Target="http://amigo.geneontology.org/cgi-bin/amigo/term-details.cgi?term=GO:0003012&amp;session_id=8967amigo1279657959" TargetMode="External"/><Relationship Id="rId1493" Type="http://schemas.openxmlformats.org/officeDocument/2006/relationships/hyperlink" Target="http://amigo.geneontology.org/cgi-bin/amigo/term-details.cgi?term=GO:0023052&amp;session_id=5694amigo1276193012" TargetMode="External"/><Relationship Id="rId1494" Type="http://schemas.openxmlformats.org/officeDocument/2006/relationships/hyperlink" Target="http://amigo.geneontology.org/cgi-bin/amigo/term-details.cgi?term=GO:0023046&amp;session_id=1396amigo1276710825" TargetMode="External"/><Relationship Id="rId1495" Type="http://schemas.openxmlformats.org/officeDocument/2006/relationships/hyperlink" Target="http://amigo.geneontology.org/cgi-bin/amigo/term-details.cgi?term=GO:0023060&amp;session_id=1396amigo1276710825" TargetMode="External"/><Relationship Id="rId1496" Type="http://schemas.openxmlformats.org/officeDocument/2006/relationships/hyperlink" Target="http://amigo.geneontology.org/cgi-bin/amigo/term-details.cgi?term=GO:0023052&amp;session_id=5644amigo1277853980" TargetMode="External"/><Relationship Id="rId1497" Type="http://schemas.openxmlformats.org/officeDocument/2006/relationships/hyperlink" Target="http://amigo.geneontology.org/cgi-bin/amigo/term-details.cgi?term=GO:0023033&amp;session_id=5644amigo1277853980" TargetMode="External"/><Relationship Id="rId1498" Type="http://schemas.openxmlformats.org/officeDocument/2006/relationships/hyperlink" Target="http://amigo.geneontology.org/cgi-bin/amigo/term-details.cgi?term=GO:0007166&amp;session_id=5644amigo1277853980" TargetMode="External"/><Relationship Id="rId1499" Type="http://schemas.openxmlformats.org/officeDocument/2006/relationships/hyperlink" Target="http://amigo.geneontology.org/cgi-bin/amigo/term-details.cgi?term=GO:0016055&amp;session_id=5644amigo1277853980" TargetMode="External"/><Relationship Id="rId10" Type="http://schemas.openxmlformats.org/officeDocument/2006/relationships/hyperlink" Target="http://www.ncbi.nlm.nih.gov/UniGene/clust.cgi?ORG=Xl&amp;CID=3744" TargetMode="External"/><Relationship Id="rId11" Type="http://schemas.openxmlformats.org/officeDocument/2006/relationships/hyperlink" Target="http://www.ncbi.nlm.nih.gov/UniGene/clust.cgi?ORG=Xl&amp;CID=48014" TargetMode="External"/><Relationship Id="rId12" Type="http://schemas.openxmlformats.org/officeDocument/2006/relationships/hyperlink" Target="http://www.ncbi.nlm.nih.gov/UniGene/clust.cgi?ORG=Xl&amp;CID=57594" TargetMode="External"/><Relationship Id="rId13" Type="http://schemas.openxmlformats.org/officeDocument/2006/relationships/hyperlink" Target="http://www.ncbi.nlm.nih.gov/UniGene/clust.cgi?ORG=Xl&amp;CID=83199" TargetMode="External"/><Relationship Id="rId14" Type="http://schemas.openxmlformats.org/officeDocument/2006/relationships/hyperlink" Target="http://www.ncbi.nlm.nih.gov/UniGene/clust.cgi?ORG=Xl&amp;CID=72075" TargetMode="External"/><Relationship Id="rId15" Type="http://schemas.openxmlformats.org/officeDocument/2006/relationships/hyperlink" Target="http://www.ncbi.nlm.nih.gov/UniGene/clust.cgi?ORG=Xl&amp;CID=72760" TargetMode="External"/><Relationship Id="rId16" Type="http://schemas.openxmlformats.org/officeDocument/2006/relationships/hyperlink" Target="http://www.ncbi.nlm.nih.gov/UniGene/clust.cgi?ORG=Xl&amp;CID=53069" TargetMode="External"/><Relationship Id="rId17" Type="http://schemas.openxmlformats.org/officeDocument/2006/relationships/hyperlink" Target="http://www.ncbi.nlm.nih.gov/UniGene/clust.cgi?ORG=Xl&amp;CID=29758" TargetMode="External"/><Relationship Id="rId18" Type="http://schemas.openxmlformats.org/officeDocument/2006/relationships/hyperlink" Target="http://www.ncbi.nlm.nih.gov/UniGene/clust.cgi?ORG=Xl&amp;CID=9280" TargetMode="External"/><Relationship Id="rId19" Type="http://schemas.openxmlformats.org/officeDocument/2006/relationships/hyperlink" Target="http://www.ncbi.nlm.nih.gov/UniGene/clust.cgi?ORG=Xl&amp;CID=73307" TargetMode="External"/><Relationship Id="rId630" Type="http://schemas.openxmlformats.org/officeDocument/2006/relationships/hyperlink" Target="http://amigo.geneontology.org/cgi-bin/amigo/term-details.cgi?term=GO:0008152&amp;session_id=8067amigo1277934670" TargetMode="External"/><Relationship Id="rId631" Type="http://schemas.openxmlformats.org/officeDocument/2006/relationships/hyperlink" Target="http://amigo.geneontology.org/cgi-bin/amigo/term-details.cgi?term=GO:0009058&amp;session_id=8067amigo1277934670" TargetMode="External"/><Relationship Id="rId632" Type="http://schemas.openxmlformats.org/officeDocument/2006/relationships/hyperlink" Target="http://amigo.geneontology.org/cgi-bin/amigo/term-details.cgi?term=GO:0044249&amp;session_id=8067amigo1277934670" TargetMode="External"/><Relationship Id="rId633" Type="http://schemas.openxmlformats.org/officeDocument/2006/relationships/hyperlink" Target="http://amigo.geneontology.org/cgi-bin/amigo/term-details.cgi?term=GO:0034645&amp;session_id=8067amigo1277934670" TargetMode="External"/><Relationship Id="rId634" Type="http://schemas.openxmlformats.org/officeDocument/2006/relationships/hyperlink" Target="http://amigo.geneontology.org/cgi-bin/amigo/term-details.cgi?term=GO:0006350&amp;session_id=8067amigo1277934670" TargetMode="External"/><Relationship Id="rId635" Type="http://schemas.openxmlformats.org/officeDocument/2006/relationships/hyperlink" Target="http://amigo.geneontology.org/cgi-bin/amigo/term-details.cgi?term=GO:0008152&amp;session_id=9158amigo1277853140" TargetMode="External"/><Relationship Id="rId636" Type="http://schemas.openxmlformats.org/officeDocument/2006/relationships/hyperlink" Target="http://amigo.geneontology.org/cgi-bin/amigo/term-details.cgi?term=GO:0009058&amp;session_id=9158amigo1277853140" TargetMode="External"/><Relationship Id="rId637" Type="http://schemas.openxmlformats.org/officeDocument/2006/relationships/hyperlink" Target="http://amigo.geneontology.org/cgi-bin/amigo/term-details.cgi?term=GO:0044249&amp;session_id=9158amigo1277853140" TargetMode="External"/><Relationship Id="rId638" Type="http://schemas.openxmlformats.org/officeDocument/2006/relationships/hyperlink" Target="http://amigo.geneontology.org/cgi-bin/amigo/term-details.cgi?term=GO:0034645&amp;session_id=9158amigo1277853140" TargetMode="External"/><Relationship Id="rId639" Type="http://schemas.openxmlformats.org/officeDocument/2006/relationships/hyperlink" Target="http://amigo.geneontology.org/cgi-bin/amigo/term-details.cgi?term=GO:0006350&amp;session_id=9158amigo1277853140" TargetMode="External"/><Relationship Id="rId240" Type="http://schemas.openxmlformats.org/officeDocument/2006/relationships/hyperlink" Target="http://www.ncbi.nlm.nih.gov/UniGene/clust.cgi?ORG=Xl&amp;CID=73742" TargetMode="External"/><Relationship Id="rId241" Type="http://schemas.openxmlformats.org/officeDocument/2006/relationships/hyperlink" Target="http://www.ncbi.nlm.nih.gov/UniGene/clust.cgi?ORG=Xl&amp;CID=17509" TargetMode="External"/><Relationship Id="rId242" Type="http://schemas.openxmlformats.org/officeDocument/2006/relationships/hyperlink" Target="http://www.ncbi.nlm.nih.gov/UniGene/clust.cgi?ORG=Xl&amp;CID=75446" TargetMode="External"/><Relationship Id="rId243" Type="http://schemas.openxmlformats.org/officeDocument/2006/relationships/hyperlink" Target="http://www.ncbi.nlm.nih.gov/UniGene/clust.cgi?ORG=Xl&amp;CID=58006" TargetMode="External"/><Relationship Id="rId244" Type="http://schemas.openxmlformats.org/officeDocument/2006/relationships/hyperlink" Target="http://www.ncbi.nlm.nih.gov/UniGene/clust.cgi?ORG=Xl&amp;CID=55379" TargetMode="External"/><Relationship Id="rId245" Type="http://schemas.openxmlformats.org/officeDocument/2006/relationships/hyperlink" Target="http://www.ncbi.nlm.nih.gov/UniGene/clust.cgi?ORG=Xl&amp;CID=72263" TargetMode="External"/><Relationship Id="rId246" Type="http://schemas.openxmlformats.org/officeDocument/2006/relationships/hyperlink" Target="http://www.ncbi.nlm.nih.gov/UniGene/clust.cgi?ORG=Xl&amp;CID=14764" TargetMode="External"/><Relationship Id="rId247" Type="http://schemas.openxmlformats.org/officeDocument/2006/relationships/hyperlink" Target="http://www.ncbi.nlm.nih.gov/UniGene/clust.cgi?ORG=Xl&amp;CID=79351" TargetMode="External"/><Relationship Id="rId248" Type="http://schemas.openxmlformats.org/officeDocument/2006/relationships/hyperlink" Target="http://www.ncbi.nlm.nih.gov/UniGene/clust.cgi?ORG=Xl&amp;CID=23989" TargetMode="External"/><Relationship Id="rId249" Type="http://schemas.openxmlformats.org/officeDocument/2006/relationships/hyperlink" Target="http://www.ncbi.nlm.nih.gov/UniGene/clust.cgi?ORG=Xl&amp;CID=74269" TargetMode="External"/><Relationship Id="rId20" Type="http://schemas.openxmlformats.org/officeDocument/2006/relationships/hyperlink" Target="http://www.ncbi.nlm.nih.gov/UniGene/clust.cgi?ORG=Xl&amp;CID=33707" TargetMode="External"/><Relationship Id="rId21" Type="http://schemas.openxmlformats.org/officeDocument/2006/relationships/hyperlink" Target="http://www.ncbi.nlm.nih.gov/UniGene/clust.cgi?ORG=Xl&amp;CID=74417" TargetMode="External"/><Relationship Id="rId22" Type="http://schemas.openxmlformats.org/officeDocument/2006/relationships/hyperlink" Target="http://www.ncbi.nlm.nih.gov/UniGene/clust.cgi?ORG=Xl&amp;CID=52137" TargetMode="External"/><Relationship Id="rId23" Type="http://schemas.openxmlformats.org/officeDocument/2006/relationships/hyperlink" Target="http://www.ncbi.nlm.nih.gov/UniGene/clust.cgi?ORG=Xl&amp;CID=1673" TargetMode="External"/><Relationship Id="rId24" Type="http://schemas.openxmlformats.org/officeDocument/2006/relationships/hyperlink" Target="http://www.ncbi.nlm.nih.gov/UniGene/clust.cgi?ORG=Xl&amp;CID=18392" TargetMode="External"/><Relationship Id="rId25" Type="http://schemas.openxmlformats.org/officeDocument/2006/relationships/hyperlink" Target="http://www.ncbi.nlm.nih.gov/UniGene/clust.cgi?ORG=Xl&amp;CID=52053" TargetMode="External"/><Relationship Id="rId26" Type="http://schemas.openxmlformats.org/officeDocument/2006/relationships/hyperlink" Target="http://www.ncbi.nlm.nih.gov/UniGene/clust.cgi?ORG=Xl&amp;CID=17668" TargetMode="External"/><Relationship Id="rId27" Type="http://schemas.openxmlformats.org/officeDocument/2006/relationships/hyperlink" Target="http://www.ncbi.nlm.nih.gov/UniGene/clust.cgi?ORG=Xl&amp;CID=84824" TargetMode="External"/><Relationship Id="rId28" Type="http://schemas.openxmlformats.org/officeDocument/2006/relationships/hyperlink" Target="http://www.ncbi.nlm.nih.gov/UniGene/clust.cgi?ORG=Xl&amp;CID=68854" TargetMode="External"/><Relationship Id="rId29" Type="http://schemas.openxmlformats.org/officeDocument/2006/relationships/hyperlink" Target="http://www.ncbi.nlm.nih.gov/UniGene/clust.cgi?ORG=Xl&amp;CID=80696" TargetMode="External"/><Relationship Id="rId1100" Type="http://schemas.openxmlformats.org/officeDocument/2006/relationships/hyperlink" Target="http://amigo.geneontology.org/cgi-bin/amigo/term-details.cgi?term=GO:0006810&amp;session_id=3666amigo1275953721" TargetMode="External"/><Relationship Id="rId1101" Type="http://schemas.openxmlformats.org/officeDocument/2006/relationships/hyperlink" Target="http://amigo.geneontology.org/cgi-bin/amigo/term-details.cgi?term=GO:0023052&amp;session_id=5822amigo1276122540" TargetMode="External"/><Relationship Id="rId1102" Type="http://schemas.openxmlformats.org/officeDocument/2006/relationships/hyperlink" Target="http://amigo.geneontology.org/cgi-bin/amigo/term-details.cgi?term=GO:0023033&amp;session_id=5822amigo1276122540" TargetMode="External"/><Relationship Id="rId1103" Type="http://schemas.openxmlformats.org/officeDocument/2006/relationships/hyperlink" Target="http://amigo.geneontology.org/cgi-bin/amigo/term-details.cgi?term=GO:0007166&amp;session_id=1396amigo1276710825" TargetMode="External"/><Relationship Id="rId1104" Type="http://schemas.openxmlformats.org/officeDocument/2006/relationships/hyperlink" Target="http://amigo.geneontology.org/cgi-bin/amigo/term-details.cgi?term=GO:0007167&amp;session_id=1396amigo1276710825" TargetMode="External"/><Relationship Id="rId1105" Type="http://schemas.openxmlformats.org/officeDocument/2006/relationships/hyperlink" Target="http://amigo.geneontology.org/cgi-bin/amigo/term-details.cgi?term=GO:0007169&amp;session_id=1396amigo1276710825" TargetMode="External"/><Relationship Id="rId1106" Type="http://schemas.openxmlformats.org/officeDocument/2006/relationships/hyperlink" Target="http://amigo.geneontology.org/cgi-bin/amigo/term-details.cgi?term=GO:0008152&amp;session_id=9158amigo1277853140" TargetMode="External"/><Relationship Id="rId1107" Type="http://schemas.openxmlformats.org/officeDocument/2006/relationships/hyperlink" Target="http://amigo.geneontology.org/cgi-bin/amigo/term-details.cgi?term=GO:0009058&amp;session_id=9158amigo1277853140" TargetMode="External"/><Relationship Id="rId1108" Type="http://schemas.openxmlformats.org/officeDocument/2006/relationships/hyperlink" Target="http://amigo.geneontology.org/cgi-bin/amigo/term-details.cgi?term=GO:0044249&amp;session_id=9158amigo1277853140" TargetMode="External"/><Relationship Id="rId1109" Type="http://schemas.openxmlformats.org/officeDocument/2006/relationships/hyperlink" Target="http://amigo.geneontology.org/cgi-bin/amigo/term-details.cgi?term=GO:0034645&amp;session_id=9158amigo1277853140" TargetMode="External"/><Relationship Id="rId640" Type="http://schemas.openxmlformats.org/officeDocument/2006/relationships/hyperlink" Target="http://amigo.geneontology.org/cgi-bin/amigo/term-details.cgi?term=GO:0045449&amp;session_id=9158amigo1277853140" TargetMode="External"/><Relationship Id="rId641" Type="http://schemas.openxmlformats.org/officeDocument/2006/relationships/hyperlink" Target="http://amigo.geneontology.org/cgi-bin/amigo/term-details.cgi?term=GO:0032502&amp;session_id=9106amigo1275948117" TargetMode="External"/><Relationship Id="rId642" Type="http://schemas.openxmlformats.org/officeDocument/2006/relationships/hyperlink" Target="http://amigo.geneontology.org/cgi-bin/amigo/term-details.cgi?term=GO:0007275&amp;session_id=9106amigo1275948117" TargetMode="External"/><Relationship Id="rId643" Type="http://schemas.openxmlformats.org/officeDocument/2006/relationships/hyperlink" Target="http://amigo.geneontology.org/cgi-bin/amigo/term-details.cgi?term=GO:0008152&amp;session_id=2763amigo1278101539" TargetMode="External"/><Relationship Id="rId644" Type="http://schemas.openxmlformats.org/officeDocument/2006/relationships/hyperlink" Target="http://amigo.geneontology.org/cgi-bin/amigo/term-details.cgi?term=GO:0009058&amp;session_id=2763amigo1278101539" TargetMode="External"/><Relationship Id="rId645" Type="http://schemas.openxmlformats.org/officeDocument/2006/relationships/hyperlink" Target="http://amigo.geneontology.org/cgi-bin/amigo/term-details.cgi?term=GO:0044249&amp;session_id=2763amigo1278101539" TargetMode="External"/><Relationship Id="rId646" Type="http://schemas.openxmlformats.org/officeDocument/2006/relationships/hyperlink" Target="http://amigo.geneontology.org/cgi-bin/amigo/term-details.cgi?term=GO:0034645&amp;session_id=2763amigo1278101539" TargetMode="External"/><Relationship Id="rId647" Type="http://schemas.openxmlformats.org/officeDocument/2006/relationships/hyperlink" Target="http://amigo.geneontology.org/cgi-bin/amigo/term-details.cgi?term=GO:0006350&amp;session_id=2763amigo1278101539" TargetMode="External"/><Relationship Id="rId648" Type="http://schemas.openxmlformats.org/officeDocument/2006/relationships/hyperlink" Target="http://amigo.geneontology.org/cgi-bin/amigo/term-details.cgi?term=GO:0045941&amp;session_id=2763amigo1278101539" TargetMode="External"/><Relationship Id="rId649" Type="http://schemas.openxmlformats.org/officeDocument/2006/relationships/hyperlink" Target="http://amigo.geneontology.org/cgi-bin/amigo/term-details.cgi?term=GO:0032502&amp;session_id=8393amigo1279563017" TargetMode="External"/><Relationship Id="rId250" Type="http://schemas.openxmlformats.org/officeDocument/2006/relationships/hyperlink" Target="http://www.ncbi.nlm.nih.gov/UniGene/clust.cgi?ORG=Xl&amp;CID=13573" TargetMode="External"/><Relationship Id="rId251" Type="http://schemas.openxmlformats.org/officeDocument/2006/relationships/hyperlink" Target="http://www.ncbi.nlm.nih.gov/UniGene/clust.cgi?ORG=Xl&amp;CID=19301" TargetMode="External"/><Relationship Id="rId252" Type="http://schemas.openxmlformats.org/officeDocument/2006/relationships/hyperlink" Target="http://www.ncbi.nlm.nih.gov/UniGene/clust.cgi?ORG=Xl&amp;CID=3001" TargetMode="External"/><Relationship Id="rId253" Type="http://schemas.openxmlformats.org/officeDocument/2006/relationships/hyperlink" Target="http://www.ncbi.nlm.nih.gov/UniGene/clust.cgi?ORG=Xl&amp;CID=10644" TargetMode="External"/><Relationship Id="rId254" Type="http://schemas.openxmlformats.org/officeDocument/2006/relationships/hyperlink" Target="http://www.ncbi.nlm.nih.gov/UniGene/clust.cgi?ORG=Xl&amp;CID=74329" TargetMode="External"/><Relationship Id="rId255" Type="http://schemas.openxmlformats.org/officeDocument/2006/relationships/hyperlink" Target="http://www.ncbi.nlm.nih.gov/UniGene/clust.cgi?ORG=Xl&amp;CID=933" TargetMode="External"/><Relationship Id="rId256" Type="http://schemas.openxmlformats.org/officeDocument/2006/relationships/hyperlink" Target="http://www.ncbi.nlm.nih.gov/UniGene/clust.cgi?ORG=Xl&amp;CID=29717" TargetMode="External"/><Relationship Id="rId257" Type="http://schemas.openxmlformats.org/officeDocument/2006/relationships/hyperlink" Target="http://www.ncbi.nlm.nih.gov/UniGene/clust.cgi?ORG=Xl&amp;CID=74994" TargetMode="External"/><Relationship Id="rId258" Type="http://schemas.openxmlformats.org/officeDocument/2006/relationships/hyperlink" Target="http://www.ncbi.nlm.nih.gov/UniGene/clust.cgi?ORG=Xl&amp;CID=18303" TargetMode="External"/><Relationship Id="rId259" Type="http://schemas.openxmlformats.org/officeDocument/2006/relationships/hyperlink" Target="http://www.ncbi.nlm.nih.gov/UniGene/clust.cgi?ORG=Xl&amp;CID=71928" TargetMode="External"/><Relationship Id="rId30" Type="http://schemas.openxmlformats.org/officeDocument/2006/relationships/hyperlink" Target="http://www.ncbi.nlm.nih.gov/UniGene/clust.cgi?ORG=Xl&amp;CID=197" TargetMode="External"/><Relationship Id="rId31" Type="http://schemas.openxmlformats.org/officeDocument/2006/relationships/hyperlink" Target="http://www.ncbi.nlm.nih.gov/UniGene/clust.cgi?ORG=Xl&amp;CID=68845" TargetMode="External"/><Relationship Id="rId32" Type="http://schemas.openxmlformats.org/officeDocument/2006/relationships/hyperlink" Target="http://www.ncbi.nlm.nih.gov/UniGene/clust.cgi?ORG=Xl&amp;CID=76540" TargetMode="External"/><Relationship Id="rId33" Type="http://schemas.openxmlformats.org/officeDocument/2006/relationships/hyperlink" Target="http://www.ncbi.nlm.nih.gov/UniGene/clust.cgi?ORG=Xl&amp;CID=51587" TargetMode="External"/><Relationship Id="rId34" Type="http://schemas.openxmlformats.org/officeDocument/2006/relationships/hyperlink" Target="http://www.ncbi.nlm.nih.gov/UniGene/clust.cgi?ORG=Xl&amp;CID=72568" TargetMode="External"/><Relationship Id="rId35" Type="http://schemas.openxmlformats.org/officeDocument/2006/relationships/hyperlink" Target="http://www.ncbi.nlm.nih.gov/UniGene/clust.cgi?ORG=Xl&amp;CID=70144" TargetMode="External"/><Relationship Id="rId36" Type="http://schemas.openxmlformats.org/officeDocument/2006/relationships/hyperlink" Target="http://www.ncbi.nlm.nih.gov/UniGene/clust.cgi?ORG=Xl&amp;CID=74240" TargetMode="External"/><Relationship Id="rId37" Type="http://schemas.openxmlformats.org/officeDocument/2006/relationships/hyperlink" Target="http://www.ncbi.nlm.nih.gov/UniGene/clust.cgi?ORG=Xl&amp;CID=66975" TargetMode="External"/><Relationship Id="rId38" Type="http://schemas.openxmlformats.org/officeDocument/2006/relationships/hyperlink" Target="http://www.ncbi.nlm.nih.gov/UniGene/clust.cgi?ORG=Xl&amp;CID=52978" TargetMode="External"/><Relationship Id="rId39" Type="http://schemas.openxmlformats.org/officeDocument/2006/relationships/hyperlink" Target="http://www.ncbi.nlm.nih.gov/UniGene/clust.cgi?ORG=Xl&amp;CID=24086" TargetMode="External"/><Relationship Id="rId1500" Type="http://schemas.openxmlformats.org/officeDocument/2006/relationships/hyperlink" Target="http://amigo.geneontology.org/cgi-bin/amigo/term-details.cgi?term=GO:0008152&amp;session_id=9158amigo1277853140" TargetMode="External"/><Relationship Id="rId1501" Type="http://schemas.openxmlformats.org/officeDocument/2006/relationships/hyperlink" Target="http://amigo.geneontology.org/cgi-bin/amigo/term-details.cgi?term=GO:0009058&amp;session_id=9158amigo1277853140" TargetMode="External"/><Relationship Id="rId1502" Type="http://schemas.openxmlformats.org/officeDocument/2006/relationships/hyperlink" Target="http://amigo.geneontology.org/cgi-bin/amigo/term-details.cgi?term=GO:0044249&amp;session_id=9158amigo1277853140" TargetMode="External"/><Relationship Id="rId1503" Type="http://schemas.openxmlformats.org/officeDocument/2006/relationships/hyperlink" Target="http://amigo.geneontology.org/cgi-bin/amigo/term-details.cgi?term=GO:0034645&amp;session_id=9158amigo1277853140" TargetMode="External"/><Relationship Id="rId1110" Type="http://schemas.openxmlformats.org/officeDocument/2006/relationships/hyperlink" Target="http://amigo.geneontology.org/cgi-bin/amigo/term-details.cgi?term=GO:0006350&amp;session_id=9158amigo1277853140" TargetMode="External"/><Relationship Id="rId1111" Type="http://schemas.openxmlformats.org/officeDocument/2006/relationships/hyperlink" Target="http://amigo.geneontology.org/cgi-bin/amigo/term-details.cgi?term=GO:0045449&amp;session_id=9158amigo1277853140" TargetMode="External"/><Relationship Id="rId1112" Type="http://schemas.openxmlformats.org/officeDocument/2006/relationships/hyperlink" Target="http://amigo.geneontology.org/cgi-bin/amigo/term-details.cgi?term=GO:0008152&amp;session_id=6142amigo1276099675" TargetMode="External"/><Relationship Id="rId1113" Type="http://schemas.openxmlformats.org/officeDocument/2006/relationships/hyperlink" Target="http://amigo.geneontology.org/cgi-bin/amigo/term-details.cgi?term=GO:0051234&amp;session_id=5382amigo1276192900" TargetMode="External"/><Relationship Id="rId1114" Type="http://schemas.openxmlformats.org/officeDocument/2006/relationships/hyperlink" Target="http://amigo.geneontology.org/cgi-bin/amigo/term-details.cgi?term=GO:0006810&amp;session_id=5382amigo1276192900" TargetMode="External"/><Relationship Id="rId1115" Type="http://schemas.openxmlformats.org/officeDocument/2006/relationships/hyperlink" Target="http://amigo.geneontology.org/cgi-bin/amigo/term-details.cgi?term=GO:0009987&amp;session_id=5978amigo1278105459" TargetMode="External"/><Relationship Id="rId1116" Type="http://schemas.openxmlformats.org/officeDocument/2006/relationships/hyperlink" Target="http://amigo.geneontology.org/cgi-bin/amigo/term-details.cgi?term=GO:0030029&amp;session_id=5978amigo1278105459" TargetMode="External"/><Relationship Id="rId1117" Type="http://schemas.openxmlformats.org/officeDocument/2006/relationships/hyperlink" Target="http://amigo.geneontology.org/cgi-bin/amigo/term-details.cgi?term=GO:0030036&amp;session_id=5978amigo1278105459" TargetMode="External"/><Relationship Id="rId1118" Type="http://schemas.openxmlformats.org/officeDocument/2006/relationships/hyperlink" Target="http://amigo.geneontology.org/cgi-bin/amigo/term-details.cgi?term=GO:0008152&amp;session_id=6142amigo1276099675" TargetMode="External"/><Relationship Id="rId1119" Type="http://schemas.openxmlformats.org/officeDocument/2006/relationships/hyperlink" Target="http://amigo.geneontology.org/cgi-bin/amigo/term-details.cgi?term=GO:0008152&amp;session_id=2405amigo1279742480" TargetMode="External"/><Relationship Id="rId650" Type="http://schemas.openxmlformats.org/officeDocument/2006/relationships/hyperlink" Target="http://amigo.geneontology.org/cgi-bin/amigo/term-details.cgi?term=GO:0007275&amp;session_id=8393amigo1279563017" TargetMode="External"/><Relationship Id="rId651" Type="http://schemas.openxmlformats.org/officeDocument/2006/relationships/hyperlink" Target="http://amigo.geneontology.org/cgi-bin/amigo/term-details.cgi?term=GO:0007389&amp;session_id=8393amigo1279563017" TargetMode="External"/><Relationship Id="rId652" Type="http://schemas.openxmlformats.org/officeDocument/2006/relationships/hyperlink" Target="http://amigo.geneontology.org/cgi-bin/amigo/term-details.cgi?term=GO:0003002&amp;session_id=8393amigo1279563017" TargetMode="External"/><Relationship Id="rId653" Type="http://schemas.openxmlformats.org/officeDocument/2006/relationships/hyperlink" Target="http://amigo.geneontology.org/cgi-bin/amigo/term-details.cgi?term=GO:0008152&amp;session_id=9201amigo1277327195" TargetMode="External"/><Relationship Id="rId654" Type="http://schemas.openxmlformats.org/officeDocument/2006/relationships/hyperlink" Target="http://amigo.geneontology.org/cgi-bin/amigo/term-details.cgi?term=GO:0044237&amp;session_id=9201amigo1277327195" TargetMode="External"/><Relationship Id="rId655" Type="http://schemas.openxmlformats.org/officeDocument/2006/relationships/hyperlink" Target="http://amigo.geneontology.org/cgi-bin/amigo/term-details.cgi?term=GO:0044260&amp;session_id=9201amigo1277327195" TargetMode="External"/><Relationship Id="rId656" Type="http://schemas.openxmlformats.org/officeDocument/2006/relationships/hyperlink" Target="http://amigo.geneontology.org/cgi-bin/amigo/term-details.cgi?term=GO:0016070&amp;session_id=9201amigo1277327195" TargetMode="External"/><Relationship Id="rId657" Type="http://schemas.openxmlformats.org/officeDocument/2006/relationships/hyperlink" Target="http://amigo.geneontology.org/cgi-bin/amigo/term-details.cgi?term=GO:0006396&amp;session_id=9201amigo1277327195" TargetMode="External"/><Relationship Id="rId658" Type="http://schemas.openxmlformats.org/officeDocument/2006/relationships/hyperlink" Target="http://amigo.geneontology.org/cgi-bin/amigo/term-details.cgi?term=GO:0008152&amp;session_id=6142amigo1276099675" TargetMode="External"/><Relationship Id="rId659" Type="http://schemas.openxmlformats.org/officeDocument/2006/relationships/hyperlink" Target="http://amigo.geneontology.org/cgi-bin/amigo/term-details.cgi?term=GO:0008152&amp;session_id=8639amigo1276196202" TargetMode="External"/><Relationship Id="rId1504" Type="http://schemas.openxmlformats.org/officeDocument/2006/relationships/hyperlink" Target="http://amigo.geneontology.org/cgi-bin/amigo/term-details.cgi?term=GO:0006350&amp;session_id=9158amigo1277853140" TargetMode="External"/><Relationship Id="rId1505" Type="http://schemas.openxmlformats.org/officeDocument/2006/relationships/hyperlink" Target="http://amigo.geneontology.org/cgi-bin/amigo/term-details.cgi?term=GO:0045449&amp;session_id=9158amigo1277853140" TargetMode="External"/><Relationship Id="rId1506" Type="http://schemas.openxmlformats.org/officeDocument/2006/relationships/hyperlink" Target="http://amigo.geneontology.org/cgi-bin/amigo/term-details.cgi?term=GO:0051234&amp;session_id=9458amigo1277850888" TargetMode="External"/><Relationship Id="rId1507" Type="http://schemas.openxmlformats.org/officeDocument/2006/relationships/hyperlink" Target="http://amigo.geneontology.org/cgi-bin/amigo/term-details.cgi?term=GO:0006810&amp;session_id=9458amigo1277850888" TargetMode="External"/><Relationship Id="rId1508" Type="http://schemas.openxmlformats.org/officeDocument/2006/relationships/hyperlink" Target="http://amigo.geneontology.org/cgi-bin/amigo/term-details.cgi?term=GO:0032502&amp;session_id=8412amigo1277932506" TargetMode="External"/><Relationship Id="rId1509" Type="http://schemas.openxmlformats.org/officeDocument/2006/relationships/hyperlink" Target="http://amigo.geneontology.org/cgi-bin/amigo/term-details.cgi?term=GO:0048856&amp;session_id=8412amigo1277932506" TargetMode="External"/><Relationship Id="rId260" Type="http://schemas.openxmlformats.org/officeDocument/2006/relationships/hyperlink" Target="http://www.ncbi.nlm.nih.gov/UniGene/clust.cgi?ORG=Xl&amp;CID=72624" TargetMode="External"/><Relationship Id="rId261" Type="http://schemas.openxmlformats.org/officeDocument/2006/relationships/hyperlink" Target="http://www.ncbi.nlm.nih.gov/UniGene/clust.cgi?ORG=Xl&amp;CID=70918" TargetMode="External"/><Relationship Id="rId262" Type="http://schemas.openxmlformats.org/officeDocument/2006/relationships/hyperlink" Target="http://www.ncbi.nlm.nih.gov/UniGene/clust.cgi?ORG=Xl&amp;CID=73614" TargetMode="External"/><Relationship Id="rId263" Type="http://schemas.openxmlformats.org/officeDocument/2006/relationships/hyperlink" Target="http://www.ncbi.nlm.nih.gov/UniGene/clust.cgi?ORG=Xl&amp;CID=70207" TargetMode="External"/><Relationship Id="rId264" Type="http://schemas.openxmlformats.org/officeDocument/2006/relationships/hyperlink" Target="http://www.ncbi.nlm.nih.gov/UniGene/clust.cgi?ORG=Xl&amp;CID=11924" TargetMode="External"/><Relationship Id="rId265" Type="http://schemas.openxmlformats.org/officeDocument/2006/relationships/hyperlink" Target="http://www.ncbi.nlm.nih.gov/UniGene/clust.cgi?ORG=Xl&amp;CID=59602" TargetMode="External"/><Relationship Id="rId266" Type="http://schemas.openxmlformats.org/officeDocument/2006/relationships/hyperlink" Target="http://www.ncbi.nlm.nih.gov/UniGene/clust.cgi?ORG=Xl&amp;CID=80740" TargetMode="External"/><Relationship Id="rId267" Type="http://schemas.openxmlformats.org/officeDocument/2006/relationships/hyperlink" Target="http://www.ncbi.nlm.nih.gov/UniGene/clust.cgi?ORG=Xl&amp;CID=84795" TargetMode="External"/><Relationship Id="rId268" Type="http://schemas.openxmlformats.org/officeDocument/2006/relationships/hyperlink" Target="http://www.ncbi.nlm.nih.gov/UniGene/clust.cgi?ORG=Xl&amp;CID=71363" TargetMode="External"/><Relationship Id="rId269" Type="http://schemas.openxmlformats.org/officeDocument/2006/relationships/hyperlink" Target="http://www.ncbi.nlm.nih.gov/UniGene/clust.cgi?ORG=Xl&amp;CID=76462" TargetMode="External"/><Relationship Id="rId40" Type="http://schemas.openxmlformats.org/officeDocument/2006/relationships/hyperlink" Target="http://www.ncbi.nlm.nih.gov/UniGene/clust.cgi?ORG=Xl&amp;CID=25169" TargetMode="External"/><Relationship Id="rId41" Type="http://schemas.openxmlformats.org/officeDocument/2006/relationships/hyperlink" Target="http://www.ncbi.nlm.nih.gov/UniGene/clust.cgi?ORG=Xl&amp;CID=72026" TargetMode="External"/><Relationship Id="rId42" Type="http://schemas.openxmlformats.org/officeDocument/2006/relationships/hyperlink" Target="http://www.ncbi.nlm.nih.gov/UniGene/clust.cgi?ORG=Xl&amp;CID=74042" TargetMode="External"/><Relationship Id="rId43" Type="http://schemas.openxmlformats.org/officeDocument/2006/relationships/hyperlink" Target="http://www.ncbi.nlm.nih.gov/UniGene/clust.cgi?ORG=Xl&amp;CID=84483" TargetMode="External"/><Relationship Id="rId44" Type="http://schemas.openxmlformats.org/officeDocument/2006/relationships/hyperlink" Target="http://www.ncbi.nlm.nih.gov/UniGene/clust.cgi?ORG=Xl&amp;CID=8484" TargetMode="External"/><Relationship Id="rId45" Type="http://schemas.openxmlformats.org/officeDocument/2006/relationships/hyperlink" Target="http://www.ncbi.nlm.nih.gov/UniGene/clust.cgi?ORG=Xl&amp;CID=74127" TargetMode="External"/><Relationship Id="rId46" Type="http://schemas.openxmlformats.org/officeDocument/2006/relationships/hyperlink" Target="http://www.ncbi.nlm.nih.gov/UniGene/clust.cgi?ORG=Xl&amp;CID=64040" TargetMode="External"/><Relationship Id="rId47" Type="http://schemas.openxmlformats.org/officeDocument/2006/relationships/hyperlink" Target="http://www.ncbi.nlm.nih.gov/UniGene/clust.cgi?ORG=Xl&amp;CID=9667" TargetMode="External"/><Relationship Id="rId48" Type="http://schemas.openxmlformats.org/officeDocument/2006/relationships/hyperlink" Target="http://www.ncbi.nlm.nih.gov/UniGene/clust.cgi?ORG=Xl&amp;CID=12082" TargetMode="External"/><Relationship Id="rId49" Type="http://schemas.openxmlformats.org/officeDocument/2006/relationships/hyperlink" Target="http://www.ncbi.nlm.nih.gov/UniGene/clust.cgi?ORG=Xl&amp;CID=81639" TargetMode="External"/><Relationship Id="rId1510" Type="http://schemas.openxmlformats.org/officeDocument/2006/relationships/hyperlink" Target="http://amigo.geneontology.org/cgi-bin/amigo/term-details.cgi?term=GO:0048731&amp;session_id=8412amigo1277932506" TargetMode="External"/><Relationship Id="rId1511" Type="http://schemas.openxmlformats.org/officeDocument/2006/relationships/hyperlink" Target="http://amigo.geneontology.org/cgi-bin/amigo/term-details.cgi?term=GO:0032502&amp;session_id=9106amigo1275948117" TargetMode="External"/><Relationship Id="rId1512" Type="http://schemas.openxmlformats.org/officeDocument/2006/relationships/hyperlink" Target="http://amigo.geneontology.org/cgi-bin/amigo/term-details.cgi?term=GO:0007275&amp;session_id=9106amigo1275948117" TargetMode="External"/><Relationship Id="rId1513" Type="http://schemas.openxmlformats.org/officeDocument/2006/relationships/hyperlink" Target="http://amigo.geneontology.org/cgi-bin/amigo/term-details.cgi?term=GO:0008152&amp;session_id=8639amigo1276196202" TargetMode="External"/><Relationship Id="rId1120" Type="http://schemas.openxmlformats.org/officeDocument/2006/relationships/hyperlink" Target="http://amigo.geneontology.org/cgi-bin/amigo/term-details.cgi?term=GO:0044237&amp;session_id=2405amigo1279742480" TargetMode="External"/><Relationship Id="rId1121" Type="http://schemas.openxmlformats.org/officeDocument/2006/relationships/hyperlink" Target="http://amigo.geneontology.org/cgi-bin/amigo/term-details.cgi?term=GO:0042180&amp;session_id=2405amigo1279742480" TargetMode="External"/><Relationship Id="rId1122" Type="http://schemas.openxmlformats.org/officeDocument/2006/relationships/hyperlink" Target="http://amigo.geneontology.org/cgi-bin/amigo/term-details.cgi?term=GO:0043436&amp;session_id=2405amigo1279742480" TargetMode="External"/><Relationship Id="rId1123" Type="http://schemas.openxmlformats.org/officeDocument/2006/relationships/hyperlink" Target="http://amigo.geneontology.org/cgi-bin/amigo/term-details.cgi?term=GO:0019752&amp;session_id=2405amigo1279742480" TargetMode="External"/><Relationship Id="rId1124" Type="http://schemas.openxmlformats.org/officeDocument/2006/relationships/hyperlink" Target="http://amigo.geneontology.org/cgi-bin/amigo/term-details.cgi?term=GO:0032787&amp;session_id=2405amigo1279742480" TargetMode="External"/><Relationship Id="rId1125" Type="http://schemas.openxmlformats.org/officeDocument/2006/relationships/hyperlink" Target="http://amigo.geneontology.org/cgi-bin/amigo/term-details.cgi?term=GO:0006631&amp;session_id=2405amigo1279742480" TargetMode="External"/><Relationship Id="rId1126" Type="http://schemas.openxmlformats.org/officeDocument/2006/relationships/hyperlink" Target="http://amigo.geneontology.org/cgi-bin/amigo/term-details.cgi?term=GO:0019395&amp;session_id=2405amigo1279742480" TargetMode="External"/><Relationship Id="rId1127" Type="http://schemas.openxmlformats.org/officeDocument/2006/relationships/hyperlink" Target="http://amigo.geneontology.org/cgi-bin/amigo/term-details.cgi?term=GO:0008152&amp;session_id=9141amigo1277851191" TargetMode="External"/><Relationship Id="rId1128" Type="http://schemas.openxmlformats.org/officeDocument/2006/relationships/hyperlink" Target="http://amigo.geneontology.org/cgi-bin/amigo/term-details.cgi?term=GO:0043170&amp;session_id=9141amigo1277851191" TargetMode="External"/><Relationship Id="rId1129" Type="http://schemas.openxmlformats.org/officeDocument/2006/relationships/hyperlink" Target="http://amigo.geneontology.org/cgi-bin/amigo/term-details.cgi?term=GO:0019538&amp;session_id=9141amigo1277851191" TargetMode="External"/><Relationship Id="rId660" Type="http://schemas.openxmlformats.org/officeDocument/2006/relationships/hyperlink" Target="http://amigo.geneontology.org/cgi-bin/amigo/term-details.cgi?term=GO:0009058&amp;session_id=3018amigo1276548474" TargetMode="External"/><Relationship Id="rId661" Type="http://schemas.openxmlformats.org/officeDocument/2006/relationships/hyperlink" Target="http://amigo.geneontology.org/cgi-bin/amigo/term-details.cgi?term=GO:0044249&amp;session_id=3018amigo1276548474" TargetMode="External"/><Relationship Id="rId662" Type="http://schemas.openxmlformats.org/officeDocument/2006/relationships/hyperlink" Target="http://amigo.geneontology.org/cgi-bin/amigo/term-details.cgi?term=GO:0034645&amp;session_id=3018amigo1276548474" TargetMode="External"/><Relationship Id="rId663" Type="http://schemas.openxmlformats.org/officeDocument/2006/relationships/hyperlink" Target="http://amigo.geneontology.org/cgi-bin/amigo/term-details.cgi?term=GO:0009987&amp;session_id=1434amigo1279567103" TargetMode="External"/><Relationship Id="rId664" Type="http://schemas.openxmlformats.org/officeDocument/2006/relationships/hyperlink" Target="http://amigo.geneontology.org/cgi-bin/amigo/term-details.cgi?term=GO:0006996&amp;session_id=1434amigo1279567103" TargetMode="External"/><Relationship Id="rId665" Type="http://schemas.openxmlformats.org/officeDocument/2006/relationships/hyperlink" Target="http://amigo.geneontology.org/cgi-bin/amigo/term-details.cgi?term=GO:0032502&amp;session_id=1961amigo1277501185" TargetMode="External"/><Relationship Id="rId666" Type="http://schemas.openxmlformats.org/officeDocument/2006/relationships/hyperlink" Target="http://amigo.geneontology.org/cgi-bin/amigo/term-details.cgi?term=GO:0048869&amp;session_id=1961amigo1277501185" TargetMode="External"/><Relationship Id="rId667" Type="http://schemas.openxmlformats.org/officeDocument/2006/relationships/hyperlink" Target="http://amigo.geneontology.org/cgi-bin/amigo/term-details.cgi?term=GO:0030154&amp;session_id=1961amigo1277501185" TargetMode="External"/><Relationship Id="rId668" Type="http://schemas.openxmlformats.org/officeDocument/2006/relationships/hyperlink" Target="http://amigo.geneontology.org/cgi-bin/amigo/term-details.cgi?term=GO:0044237&amp;session_id=5366amigo1276120235" TargetMode="External"/><Relationship Id="rId669" Type="http://schemas.openxmlformats.org/officeDocument/2006/relationships/hyperlink" Target="http://amigo.geneontology.org/cgi-bin/amigo/term-details.cgi?term=GO:0008152&amp;session_id=8639amigo1276196202" TargetMode="External"/><Relationship Id="rId1514" Type="http://schemas.openxmlformats.org/officeDocument/2006/relationships/hyperlink" Target="http://amigo.geneontology.org/cgi-bin/amigo/term-details.cgi?term=GO:0009058&amp;session_id=3018amigo1276548474" TargetMode="External"/><Relationship Id="rId1515" Type="http://schemas.openxmlformats.org/officeDocument/2006/relationships/hyperlink" Target="http://amigo.geneontology.org/cgi-bin/amigo/term-details.cgi?term=GO:0044249&amp;session_id=3018amigo1276548474" TargetMode="External"/><Relationship Id="rId1516" Type="http://schemas.openxmlformats.org/officeDocument/2006/relationships/hyperlink" Target="http://amigo.geneontology.org/cgi-bin/amigo/term-details.cgi?term=GO:0034645&amp;session_id=3018amigo1276548474" TargetMode="External"/><Relationship Id="rId1517" Type="http://schemas.openxmlformats.org/officeDocument/2006/relationships/hyperlink" Target="http://amigo.geneontology.org/cgi-bin/amigo/term-details.cgi?term=GO:0006412&amp;session_id=3018amigo1276548474" TargetMode="External"/><Relationship Id="rId1518" Type="http://schemas.openxmlformats.org/officeDocument/2006/relationships/hyperlink" Target="http://amigo.geneontology.org/cgi-bin/amigo/term-details.cgi?term=GO:0008152&amp;session_id=9158amigo1277853140" TargetMode="External"/><Relationship Id="rId1519" Type="http://schemas.openxmlformats.org/officeDocument/2006/relationships/hyperlink" Target="http://amigo.geneontology.org/cgi-bin/amigo/term-details.cgi?term=GO:0009058&amp;session_id=9158amigo1277853140" TargetMode="External"/><Relationship Id="rId270" Type="http://schemas.openxmlformats.org/officeDocument/2006/relationships/hyperlink" Target="http://www.ncbi.nlm.nih.gov/UniGene/clust.cgi?ORG=Xl&amp;CID=53293" TargetMode="External"/><Relationship Id="rId271" Type="http://schemas.openxmlformats.org/officeDocument/2006/relationships/hyperlink" Target="http://www.ncbi.nlm.nih.gov/UniGene/clust.cgi?ORG=Xl&amp;CID=65736" TargetMode="External"/><Relationship Id="rId272" Type="http://schemas.openxmlformats.org/officeDocument/2006/relationships/hyperlink" Target="http://www.ncbi.nlm.nih.gov/UniGene/clust.cgi?ORG=Xl&amp;CID=70608" TargetMode="External"/><Relationship Id="rId273" Type="http://schemas.openxmlformats.org/officeDocument/2006/relationships/hyperlink" Target="http://www.ncbi.nlm.nih.gov/UniGene/clust.cgi?ORG=Xl&amp;CID=5053" TargetMode="External"/><Relationship Id="rId274" Type="http://schemas.openxmlformats.org/officeDocument/2006/relationships/hyperlink" Target="http://www.ncbi.nlm.nih.gov/UniGene/clust.cgi?ORG=Xl&amp;CID=8198" TargetMode="External"/><Relationship Id="rId275" Type="http://schemas.openxmlformats.org/officeDocument/2006/relationships/hyperlink" Target="http://www.ncbi.nlm.nih.gov/UniGene/clust.cgi?ORG=Xl&amp;CID=73043" TargetMode="External"/><Relationship Id="rId276" Type="http://schemas.openxmlformats.org/officeDocument/2006/relationships/hyperlink" Target="http://www.ncbi.nlm.nih.gov/UniGene/clust.cgi?ORG=Xl&amp;CID=5053" TargetMode="External"/><Relationship Id="rId277" Type="http://schemas.openxmlformats.org/officeDocument/2006/relationships/hyperlink" Target="http://www.ncbi.nlm.nih.gov/UniGene/clust.cgi?ORG=Xl&amp;CID=55833" TargetMode="External"/><Relationship Id="rId278" Type="http://schemas.openxmlformats.org/officeDocument/2006/relationships/hyperlink" Target="http://www.ncbi.nlm.nih.gov/UniGene/clust.cgi?ORG=Xl&amp;CID=10945" TargetMode="External"/><Relationship Id="rId279" Type="http://schemas.openxmlformats.org/officeDocument/2006/relationships/hyperlink" Target="http://www.ncbi.nlm.nih.gov/UniGene/clust.cgi?ORG=Xl&amp;CID=59600" TargetMode="External"/><Relationship Id="rId50" Type="http://schemas.openxmlformats.org/officeDocument/2006/relationships/hyperlink" Target="http://www.ncbi.nlm.nih.gov/UniGene/clust.cgi?ORG=Xl&amp;CID=75671" TargetMode="External"/><Relationship Id="rId51" Type="http://schemas.openxmlformats.org/officeDocument/2006/relationships/hyperlink" Target="http://www.ncbi.nlm.nih.gov/UniGene/clust.cgi?ORG=Xl&amp;CID=85444" TargetMode="External"/><Relationship Id="rId52" Type="http://schemas.openxmlformats.org/officeDocument/2006/relationships/hyperlink" Target="http://www.ncbi.nlm.nih.gov/UniGene/clust.cgi?ORG=Xl&amp;CID=10638" TargetMode="External"/><Relationship Id="rId53" Type="http://schemas.openxmlformats.org/officeDocument/2006/relationships/hyperlink" Target="http://www.ncbi.nlm.nih.gov/UniGene/clust.cgi?ORG=Xl&amp;CID=72404" TargetMode="External"/><Relationship Id="rId54" Type="http://schemas.openxmlformats.org/officeDocument/2006/relationships/hyperlink" Target="http://www.ncbi.nlm.nih.gov/UniGene/clust.cgi?ORG=Xl&amp;CID=81026" TargetMode="External"/><Relationship Id="rId55" Type="http://schemas.openxmlformats.org/officeDocument/2006/relationships/hyperlink" Target="http://www.ncbi.nlm.nih.gov/UniGene/clust.cgi?ORG=Xl&amp;CID=17509" TargetMode="External"/><Relationship Id="rId56" Type="http://schemas.openxmlformats.org/officeDocument/2006/relationships/hyperlink" Target="http://www.ncbi.nlm.nih.gov/UniGene/clust.cgi?ORG=Xl&amp;CID=81174" TargetMode="External"/><Relationship Id="rId57" Type="http://schemas.openxmlformats.org/officeDocument/2006/relationships/hyperlink" Target="http://www.ncbi.nlm.nih.gov/UniGene/clust.cgi?ORG=Xl&amp;CID=72260" TargetMode="External"/><Relationship Id="rId58" Type="http://schemas.openxmlformats.org/officeDocument/2006/relationships/hyperlink" Target="http://www.ncbi.nlm.nih.gov/UniGene/clust.cgi?ORG=Xl&amp;CID=72132" TargetMode="External"/><Relationship Id="rId59" Type="http://schemas.openxmlformats.org/officeDocument/2006/relationships/hyperlink" Target="http://www.ncbi.nlm.nih.gov/UniGene/clust.cgi?ORG=Xl&amp;CID=74231" TargetMode="External"/><Relationship Id="rId1520" Type="http://schemas.openxmlformats.org/officeDocument/2006/relationships/hyperlink" Target="http://amigo.geneontology.org/cgi-bin/amigo/term-details.cgi?term=GO:0044249&amp;session_id=9158amigo1277853140" TargetMode="External"/><Relationship Id="rId1521" Type="http://schemas.openxmlformats.org/officeDocument/2006/relationships/hyperlink" Target="http://amigo.geneontology.org/cgi-bin/amigo/term-details.cgi?term=GO:0034645&amp;session_id=9158amigo1277853140" TargetMode="External"/><Relationship Id="rId1522" Type="http://schemas.openxmlformats.org/officeDocument/2006/relationships/hyperlink" Target="http://amigo.geneontology.org/cgi-bin/amigo/term-details.cgi?term=GO:0006350&amp;session_id=9158amigo1277853140" TargetMode="External"/><Relationship Id="rId1523" Type="http://schemas.openxmlformats.org/officeDocument/2006/relationships/hyperlink" Target="http://amigo.geneontology.org/cgi-bin/amigo/term-details.cgi?term=GO:0045449&amp;session_id=9158amigo1277853140" TargetMode="External"/><Relationship Id="rId1130" Type="http://schemas.openxmlformats.org/officeDocument/2006/relationships/hyperlink" Target="http://amigo.geneontology.org/cgi-bin/amigo/term-details.cgi?term=GO:0032502&amp;session_id=8073amigo1279742979" TargetMode="External"/><Relationship Id="rId1131" Type="http://schemas.openxmlformats.org/officeDocument/2006/relationships/hyperlink" Target="http://amigo.geneontology.org/cgi-bin/amigo/term-details.cgi?term=GO:0048856&amp;session_id=8073amigo1279742979" TargetMode="External"/><Relationship Id="rId1132" Type="http://schemas.openxmlformats.org/officeDocument/2006/relationships/hyperlink" Target="http://amigo.geneontology.org/cgi-bin/amigo/term-details.cgi?term=GO:0032502&amp;session_id=4813amigo1277494636" TargetMode="External"/><Relationship Id="rId1133" Type="http://schemas.openxmlformats.org/officeDocument/2006/relationships/hyperlink" Target="http://amigo.geneontology.org/cgi-bin/amigo/term-details.cgi?term=GO:0048856&amp;session_id=4813amigo1277494636" TargetMode="External"/><Relationship Id="rId1134" Type="http://schemas.openxmlformats.org/officeDocument/2006/relationships/hyperlink" Target="http://amigo.geneontology.org/cgi-bin/amigo/term-details.cgi?term=GO:0048513&amp;session_id=4813amigo1277494636" TargetMode="External"/><Relationship Id="rId1135" Type="http://schemas.openxmlformats.org/officeDocument/2006/relationships/hyperlink" Target="http://amigo.geneontology.org/cgi-bin/amigo/term-details.cgi?term=GO:0032502&amp;session_id=9030amigo1276280313" TargetMode="External"/><Relationship Id="rId1136" Type="http://schemas.openxmlformats.org/officeDocument/2006/relationships/hyperlink" Target="http://amigo.geneontology.org/cgi-bin/amigo/term-details.cgi?term=GO:0048856&amp;session_id=9030amigo1276280313" TargetMode="External"/><Relationship Id="rId1137" Type="http://schemas.openxmlformats.org/officeDocument/2006/relationships/hyperlink" Target="http://amigo.geneontology.org/cgi-bin/amigo/term-details.cgi?term=GO:0048513&amp;session_id=2017amigo1276795086" TargetMode="External"/><Relationship Id="rId1138" Type="http://schemas.openxmlformats.org/officeDocument/2006/relationships/hyperlink" Target="http://amigo.geneontology.org/cgi-bin/amigo/term-details.cgi?term=GO:0009888&amp;session_id=2017amigo1276795086" TargetMode="External"/><Relationship Id="rId1139" Type="http://schemas.openxmlformats.org/officeDocument/2006/relationships/hyperlink" Target="http://amigo.geneontology.org/cgi-bin/amigo/term-details.cgi?term=GO:0007398&amp;session_id=8162amigo1279234544" TargetMode="External"/><Relationship Id="rId670" Type="http://schemas.openxmlformats.org/officeDocument/2006/relationships/hyperlink" Target="http://amigo.geneontology.org/cgi-bin/amigo/term-details.cgi?term=GO:0006793&amp;session_id=3018amigo1276548474" TargetMode="External"/><Relationship Id="rId671" Type="http://schemas.openxmlformats.org/officeDocument/2006/relationships/hyperlink" Target="http://amigo.geneontology.org/cgi-bin/amigo/term-details.cgi?term=GO:0006796&amp;session_id=3018amigo1276548474" TargetMode="External"/><Relationship Id="rId280" Type="http://schemas.openxmlformats.org/officeDocument/2006/relationships/hyperlink" Target="http://www.ncbi.nlm.nih.gov/UniGene/clust.cgi?ORG=Xl&amp;CID=72767" TargetMode="External"/><Relationship Id="rId281" Type="http://schemas.openxmlformats.org/officeDocument/2006/relationships/hyperlink" Target="http://www.ncbi.nlm.nih.gov/UniGene/clust.cgi?ORG=Xl&amp;CID=77502" TargetMode="External"/><Relationship Id="rId282" Type="http://schemas.openxmlformats.org/officeDocument/2006/relationships/hyperlink" Target="http://www.ncbi.nlm.nih.gov/UniGene/clust.cgi?ORG=Xl&amp;CID=13099" TargetMode="External"/><Relationship Id="rId283" Type="http://schemas.openxmlformats.org/officeDocument/2006/relationships/hyperlink" Target="http://www.ncbi.nlm.nih.gov/UniGene/clust.cgi?ORG=Xl&amp;CID=44799" TargetMode="External"/><Relationship Id="rId284" Type="http://schemas.openxmlformats.org/officeDocument/2006/relationships/hyperlink" Target="http://www.ncbi.nlm.nih.gov/UniGene/clust.cgi?ORG=Xl&amp;CID=73515" TargetMode="External"/><Relationship Id="rId285" Type="http://schemas.openxmlformats.org/officeDocument/2006/relationships/hyperlink" Target="http://www.ncbi.nlm.nih.gov/UniGene/clust.cgi?ORG=Xl&amp;CID=14965" TargetMode="External"/><Relationship Id="rId286" Type="http://schemas.openxmlformats.org/officeDocument/2006/relationships/hyperlink" Target="http://www.ncbi.nlm.nih.gov/UniGene/clust.cgi?ORG=Xl&amp;CID=81944" TargetMode="External"/><Relationship Id="rId287" Type="http://schemas.openxmlformats.org/officeDocument/2006/relationships/hyperlink" Target="http://www.ncbi.nlm.nih.gov/UniGene/clust.cgi?ORG=Xl&amp;CID=50454" TargetMode="External"/><Relationship Id="rId288" Type="http://schemas.openxmlformats.org/officeDocument/2006/relationships/hyperlink" Target="http://www.ncbi.nlm.nih.gov/UniGene/clust.cgi?ORG=Xl&amp;CID=45216" TargetMode="External"/><Relationship Id="rId289" Type="http://schemas.openxmlformats.org/officeDocument/2006/relationships/hyperlink" Target="http://www.ncbi.nlm.nih.gov/UniGene/clust.cgi?ORG=Xl&amp;CID=71384" TargetMode="External"/><Relationship Id="rId672" Type="http://schemas.openxmlformats.org/officeDocument/2006/relationships/hyperlink" Target="http://amigo.geneontology.org/cgi-bin/amigo/term-details.cgi?term=GO:0016310&amp;session_id=3018amigo1276548474" TargetMode="External"/><Relationship Id="rId673" Type="http://schemas.openxmlformats.org/officeDocument/2006/relationships/hyperlink" Target="http://amigo.geneontology.org/cgi-bin/amigo/term-details.cgi?term=GO:0008152&amp;session_id=9158amigo1277853140" TargetMode="External"/><Relationship Id="rId674" Type="http://schemas.openxmlformats.org/officeDocument/2006/relationships/hyperlink" Target="http://amigo.geneontology.org/cgi-bin/amigo/term-details.cgi?term=GO:0009058&amp;session_id=9158amigo1277853140" TargetMode="External"/><Relationship Id="rId675" Type="http://schemas.openxmlformats.org/officeDocument/2006/relationships/hyperlink" Target="http://amigo.geneontology.org/cgi-bin/amigo/term-details.cgi?term=GO:0044249&amp;session_id=9158amigo1277853140" TargetMode="External"/><Relationship Id="rId676" Type="http://schemas.openxmlformats.org/officeDocument/2006/relationships/hyperlink" Target="http://amigo.geneontology.org/cgi-bin/amigo/term-details.cgi?term=GO:0034645&amp;session_id=9158amigo1277853140" TargetMode="External"/><Relationship Id="rId677" Type="http://schemas.openxmlformats.org/officeDocument/2006/relationships/hyperlink" Target="http://amigo.geneontology.org/cgi-bin/amigo/term-details.cgi?term=GO:0006350&amp;session_id=9158amigo1277853140" TargetMode="External"/><Relationship Id="rId678" Type="http://schemas.openxmlformats.org/officeDocument/2006/relationships/hyperlink" Target="http://amigo.geneontology.org/cgi-bin/amigo/term-details.cgi?term=GO:0045449&amp;session_id=9158amigo1277853140" TargetMode="External"/><Relationship Id="rId679" Type="http://schemas.openxmlformats.org/officeDocument/2006/relationships/hyperlink" Target="http://amigo.geneontology.org/cgi-bin/amigo/term-details.cgi?term=GO:0023052&amp;session_id=745amigo1276029387" TargetMode="External"/><Relationship Id="rId1524" Type="http://schemas.openxmlformats.org/officeDocument/2006/relationships/hyperlink" Target="http://amigo.geneontology.org/cgi-bin/amigo/term-details.cgi?term=GO:0008152&amp;session_id=9158amigo1277853140" TargetMode="External"/><Relationship Id="rId1525" Type="http://schemas.openxmlformats.org/officeDocument/2006/relationships/hyperlink" Target="http://amigo.geneontology.org/cgi-bin/amigo/term-details.cgi?term=GO:0009058&amp;session_id=9158amigo1277853140" TargetMode="External"/><Relationship Id="rId1526" Type="http://schemas.openxmlformats.org/officeDocument/2006/relationships/hyperlink" Target="http://amigo.geneontology.org/cgi-bin/amigo/term-details.cgi?term=GO:0044249&amp;session_id=9158amigo1277853140" TargetMode="External"/><Relationship Id="rId1527" Type="http://schemas.openxmlformats.org/officeDocument/2006/relationships/hyperlink" Target="http://amigo.geneontology.org/cgi-bin/amigo/term-details.cgi?term=GO:0034645&amp;session_id=9158amigo1277853140" TargetMode="External"/><Relationship Id="rId1528" Type="http://schemas.openxmlformats.org/officeDocument/2006/relationships/hyperlink" Target="http://amigo.geneontology.org/cgi-bin/amigo/term-details.cgi?term=GO:0006350&amp;session_id=9158amigo1277853140" TargetMode="External"/><Relationship Id="rId1529" Type="http://schemas.openxmlformats.org/officeDocument/2006/relationships/hyperlink" Target="http://amigo.geneontology.org/cgi-bin/amigo/term-details.cgi?term=GO:0045449&amp;session_id=9158amigo1277853140" TargetMode="External"/><Relationship Id="rId60" Type="http://schemas.openxmlformats.org/officeDocument/2006/relationships/hyperlink" Target="http://www.ncbi.nlm.nih.gov/UniGene/clust.cgi?ORG=Xl&amp;CID=71269" TargetMode="External"/><Relationship Id="rId61" Type="http://schemas.openxmlformats.org/officeDocument/2006/relationships/hyperlink" Target="http://www.ncbi.nlm.nih.gov/UniGene/clust.cgi?ORG=Xl&amp;CID=1866" TargetMode="External"/><Relationship Id="rId62" Type="http://schemas.openxmlformats.org/officeDocument/2006/relationships/hyperlink" Target="http://www.ncbi.nlm.nih.gov/UniGene/clust.cgi?ORG=Xl&amp;CID=63768" TargetMode="External"/><Relationship Id="rId63" Type="http://schemas.openxmlformats.org/officeDocument/2006/relationships/hyperlink" Target="http://www.ncbi.nlm.nih.gov/UniGene/clust.cgi?ORG=Xl&amp;CID=70466" TargetMode="External"/><Relationship Id="rId64" Type="http://schemas.openxmlformats.org/officeDocument/2006/relationships/hyperlink" Target="http://www.ncbi.nlm.nih.gov/UniGene/clust.cgi?ORG=Xl&amp;CID=74284" TargetMode="External"/><Relationship Id="rId65" Type="http://schemas.openxmlformats.org/officeDocument/2006/relationships/hyperlink" Target="http://www.ncbi.nlm.nih.gov/UniGene/clust.cgi?ORG=Xl&amp;CID=72803" TargetMode="External"/><Relationship Id="rId66" Type="http://schemas.openxmlformats.org/officeDocument/2006/relationships/hyperlink" Target="http://www.ncbi.nlm.nih.gov/UniGene/clust.cgi?ORG=Xl&amp;CID=46928" TargetMode="External"/><Relationship Id="rId67" Type="http://schemas.openxmlformats.org/officeDocument/2006/relationships/hyperlink" Target="http://www.ncbi.nlm.nih.gov/UniGene/clust.cgi?ORG=Xl&amp;CID=70548" TargetMode="External"/><Relationship Id="rId68" Type="http://schemas.openxmlformats.org/officeDocument/2006/relationships/hyperlink" Target="http://www.ncbi.nlm.nih.gov/UniGene/clust.cgi?ORG=Xl&amp;CID=6167" TargetMode="External"/><Relationship Id="rId69" Type="http://schemas.openxmlformats.org/officeDocument/2006/relationships/hyperlink" Target="http://www.ncbi.nlm.nih.gov/UniGene/clust.cgi?ORG=Xl&amp;CID=13940" TargetMode="External"/><Relationship Id="rId1530" Type="http://schemas.openxmlformats.org/officeDocument/2006/relationships/hyperlink" Target="http://amigo.geneontology.org/cgi-bin/amigo/term-details.cgi?term=GO:0008152&amp;session_id=9158amigo1277853140" TargetMode="External"/><Relationship Id="rId1531" Type="http://schemas.openxmlformats.org/officeDocument/2006/relationships/hyperlink" Target="http://amigo.geneontology.org/cgi-bin/amigo/term-details.cgi?term=GO:0009058&amp;session_id=9158amigo1277853140" TargetMode="External"/><Relationship Id="rId1532" Type="http://schemas.openxmlformats.org/officeDocument/2006/relationships/hyperlink" Target="http://amigo.geneontology.org/cgi-bin/amigo/term-details.cgi?term=GO:0044249&amp;session_id=9158amigo1277853140" TargetMode="External"/><Relationship Id="rId1533" Type="http://schemas.openxmlformats.org/officeDocument/2006/relationships/hyperlink" Target="http://amigo.geneontology.org/cgi-bin/amigo/term-details.cgi?term=GO:0034645&amp;session_id=9158amigo1277853140" TargetMode="External"/><Relationship Id="rId1140" Type="http://schemas.openxmlformats.org/officeDocument/2006/relationships/hyperlink" Target="http://amigo.geneontology.org/cgi-bin/amigo/term-details.cgi?term=GO:0008152&amp;session_id=2461amigo1279743582" TargetMode="External"/><Relationship Id="rId1141" Type="http://schemas.openxmlformats.org/officeDocument/2006/relationships/hyperlink" Target="http://amigo.geneontology.org/cgi-bin/amigo/term-details.cgi?term=GO:0006807&amp;session_id=2461amigo1279743582" TargetMode="External"/><Relationship Id="rId1142" Type="http://schemas.openxmlformats.org/officeDocument/2006/relationships/hyperlink" Target="http://amigo.geneontology.org/cgi-bin/amigo/term-details.cgi?term=GO:0032502&amp;session_id=2344amigo1279743705" TargetMode="External"/><Relationship Id="rId1143" Type="http://schemas.openxmlformats.org/officeDocument/2006/relationships/hyperlink" Target="http://amigo.geneontology.org/cgi-bin/amigo/term-details.cgi?term=GO:0048856&amp;session_id=2344amigo1279743705" TargetMode="External"/><Relationship Id="rId1144" Type="http://schemas.openxmlformats.org/officeDocument/2006/relationships/hyperlink" Target="http://amigo.geneontology.org/cgi-bin/amigo/term-details.cgi?term=GO:0048731&amp;session_id=2344amigo1279743705" TargetMode="External"/><Relationship Id="rId1145" Type="http://schemas.openxmlformats.org/officeDocument/2006/relationships/hyperlink" Target="http://amigo.geneontology.org/cgi-bin/amigo/term-details.cgi?term=GO:0008152&amp;session_id=9141amigo1277851191" TargetMode="External"/><Relationship Id="rId1146" Type="http://schemas.openxmlformats.org/officeDocument/2006/relationships/hyperlink" Target="http://amigo.geneontology.org/cgi-bin/amigo/term-details.cgi?term=GO:0043170&amp;session_id=9141amigo1277851191" TargetMode="External"/><Relationship Id="rId1147" Type="http://schemas.openxmlformats.org/officeDocument/2006/relationships/hyperlink" Target="http://amigo.geneontology.org/cgi-bin/amigo/term-details.cgi?term=GO:0019538&amp;session_id=9141amigo1277851191" TargetMode="External"/><Relationship Id="rId1148" Type="http://schemas.openxmlformats.org/officeDocument/2006/relationships/hyperlink" Target="http://amigo.geneontology.org/cgi-bin/amigo/term-details.cgi?term=GO:0008152&amp;session_id=4253amigo1277919701" TargetMode="External"/><Relationship Id="rId1149" Type="http://schemas.openxmlformats.org/officeDocument/2006/relationships/hyperlink" Target="http://amigo.geneontology.org/cgi-bin/amigo/term-details.cgi?term=GO:0055114&amp;session_id=4253amigo1277919701" TargetMode="External"/><Relationship Id="rId680" Type="http://schemas.openxmlformats.org/officeDocument/2006/relationships/hyperlink" Target="http://amigo.geneontology.org/cgi-bin/amigo/term-details.cgi?term=GO:0023046&amp;session_id=2017amigo1276795086" TargetMode="External"/><Relationship Id="rId681" Type="http://schemas.openxmlformats.org/officeDocument/2006/relationships/hyperlink" Target="http://amigo.geneontology.org/cgi-bin/amigo/term-details.cgi?term=GO:0023060&amp;session_id=2017amigo1276795086" TargetMode="External"/><Relationship Id="rId290" Type="http://schemas.openxmlformats.org/officeDocument/2006/relationships/hyperlink" Target="http://www.ncbi.nlm.nih.gov/UniGene/clust.cgi?ORG=Xl&amp;CID=12488" TargetMode="External"/><Relationship Id="rId291" Type="http://schemas.openxmlformats.org/officeDocument/2006/relationships/hyperlink" Target="http://www.ncbi.nlm.nih.gov/UniGene/clust.cgi?ORG=Xl&amp;CID=80218" TargetMode="External"/><Relationship Id="rId292" Type="http://schemas.openxmlformats.org/officeDocument/2006/relationships/hyperlink" Target="http://www.ncbi.nlm.nih.gov/UniGene/clust.cgi?ORG=Xl&amp;CID=3315" TargetMode="External"/><Relationship Id="rId293" Type="http://schemas.openxmlformats.org/officeDocument/2006/relationships/hyperlink" Target="http://www.ncbi.nlm.nih.gov/UniGene/clust.cgi?ORG=Xl&amp;CID=85478" TargetMode="External"/><Relationship Id="rId294" Type="http://schemas.openxmlformats.org/officeDocument/2006/relationships/hyperlink" Target="http://www.ncbi.nlm.nih.gov/UniGene/clust.cgi?ORG=Xl&amp;CID=72778" TargetMode="External"/><Relationship Id="rId295" Type="http://schemas.openxmlformats.org/officeDocument/2006/relationships/hyperlink" Target="http://www.ncbi.nlm.nih.gov/UniGene/clust.cgi?ORG=Xl&amp;CID=20890" TargetMode="External"/><Relationship Id="rId296" Type="http://schemas.openxmlformats.org/officeDocument/2006/relationships/hyperlink" Target="http://www.ncbi.nlm.nih.gov/UniGene/clust.cgi?ORG=Xl&amp;CID=52744" TargetMode="External"/><Relationship Id="rId297" Type="http://schemas.openxmlformats.org/officeDocument/2006/relationships/hyperlink" Target="http://www.ncbi.nlm.nih.gov/UniGene/clust.cgi?ORG=Xl&amp;CID=72301" TargetMode="External"/><Relationship Id="rId298" Type="http://schemas.openxmlformats.org/officeDocument/2006/relationships/hyperlink" Target="http://www.ncbi.nlm.nih.gov/UniGene/clust.cgi?ORG=Xl&amp;CID=84079" TargetMode="External"/><Relationship Id="rId299" Type="http://schemas.openxmlformats.org/officeDocument/2006/relationships/hyperlink" Target="http://www.ncbi.nlm.nih.gov/UniGene/clust.cgi?ORG=Xl&amp;CID=5040" TargetMode="External"/><Relationship Id="rId682" Type="http://schemas.openxmlformats.org/officeDocument/2006/relationships/hyperlink" Target="http://amigo.geneontology.org/cgi-bin/amigo/term-details.cgi?term=GO:0007165&amp;session_id=2017amigo1276795086" TargetMode="External"/><Relationship Id="rId683" Type="http://schemas.openxmlformats.org/officeDocument/2006/relationships/hyperlink" Target="http://amigo.geneontology.org/cgi-bin/amigo/term-details.cgi?term=GO:0035556&amp;session_id=2017amigo1276795086" TargetMode="External"/><Relationship Id="rId684" Type="http://schemas.openxmlformats.org/officeDocument/2006/relationships/hyperlink" Target="http://amigo.geneontology.org/cgi-bin/amigo/term-details.cgi?term=GO:0007264&amp;session_id=2017amigo1276795086" TargetMode="External"/><Relationship Id="rId685" Type="http://schemas.openxmlformats.org/officeDocument/2006/relationships/hyperlink" Target="http://amigo.geneontology.org/cgi-bin/amigo/term-details.cgi?term=GO:0023052&amp;session_id=843amigo1277768980" TargetMode="External"/><Relationship Id="rId686" Type="http://schemas.openxmlformats.org/officeDocument/2006/relationships/hyperlink" Target="http://amigo.geneontology.org/cgi-bin/amigo/term-details.cgi?term=GO:0023033&amp;session_id=843amigo1277768980" TargetMode="External"/><Relationship Id="rId687" Type="http://schemas.openxmlformats.org/officeDocument/2006/relationships/hyperlink" Target="http://amigo.geneontology.org/cgi-bin/amigo/term-details.cgi?term=GO:0007166&amp;session_id=843amigo1277768980" TargetMode="External"/><Relationship Id="rId688" Type="http://schemas.openxmlformats.org/officeDocument/2006/relationships/hyperlink" Target="http://amigo.geneontology.org/cgi-bin/amigo/term-details.cgi?term=GO:0016043&amp;session_id=3061amigo1279567970" TargetMode="External"/><Relationship Id="rId689" Type="http://schemas.openxmlformats.org/officeDocument/2006/relationships/hyperlink" Target="http://amigo.geneontology.org/cgi-bin/amigo/term-details.cgi?term=GO:0022607&amp;session_id=3061amigo1279567970" TargetMode="External"/><Relationship Id="rId1534" Type="http://schemas.openxmlformats.org/officeDocument/2006/relationships/hyperlink" Target="http://amigo.geneontology.org/cgi-bin/amigo/term-details.cgi?term=GO:0006350&amp;session_id=9158amigo1277853140" TargetMode="External"/><Relationship Id="rId1535" Type="http://schemas.openxmlformats.org/officeDocument/2006/relationships/hyperlink" Target="http://amigo.geneontology.org/cgi-bin/amigo/term-details.cgi?term=GO:0045449&amp;session_id=9158amigo1277853140" TargetMode="External"/><Relationship Id="rId1536" Type="http://schemas.openxmlformats.org/officeDocument/2006/relationships/hyperlink" Target="http://amigo.geneontology.org/cgi-bin/amigo/term-details.cgi?term=GO:0023052&amp;session_id=843amigo1277768980" TargetMode="External"/><Relationship Id="rId1537" Type="http://schemas.openxmlformats.org/officeDocument/2006/relationships/hyperlink" Target="http://amigo.geneontology.org/cgi-bin/amigo/term-details.cgi?term=GO:0023033&amp;session_id=843amigo1277768980" TargetMode="External"/><Relationship Id="rId1538" Type="http://schemas.openxmlformats.org/officeDocument/2006/relationships/hyperlink" Target="http://amigo.geneontology.org/cgi-bin/amigo/term-details.cgi?term=GO:0007166&amp;session_id=843amigo1277768980" TargetMode="External"/><Relationship Id="rId1539" Type="http://schemas.openxmlformats.org/officeDocument/2006/relationships/hyperlink" Target="http://amigo.geneontology.org/cgi-bin/amigo/term-details.cgi?term=GO:0032501&amp;session_id=2647amigo1279649646" TargetMode="External"/><Relationship Id="rId70" Type="http://schemas.openxmlformats.org/officeDocument/2006/relationships/hyperlink" Target="http://www.ncbi.nlm.nih.gov/UniGene/clust.cgi?ORG=Xl&amp;CID=32562" TargetMode="External"/><Relationship Id="rId71" Type="http://schemas.openxmlformats.org/officeDocument/2006/relationships/hyperlink" Target="http://www.ncbi.nlm.nih.gov/UniGene/clust.cgi?ORG=Xl&amp;CID=72260" TargetMode="External"/><Relationship Id="rId72" Type="http://schemas.openxmlformats.org/officeDocument/2006/relationships/hyperlink" Target="http://www.ncbi.nlm.nih.gov/UniGene/clust.cgi?ORG=Xl&amp;CID=84566" TargetMode="External"/><Relationship Id="rId73" Type="http://schemas.openxmlformats.org/officeDocument/2006/relationships/hyperlink" Target="http://www.ncbi.nlm.nih.gov/UniGene/clust.cgi?ORG=Xl&amp;CID=63402" TargetMode="External"/><Relationship Id="rId74" Type="http://schemas.openxmlformats.org/officeDocument/2006/relationships/hyperlink" Target="http://www.ncbi.nlm.nih.gov/UniGene/clust.cgi?ORG=Xl&amp;CID=56241" TargetMode="External"/><Relationship Id="rId75" Type="http://schemas.openxmlformats.org/officeDocument/2006/relationships/hyperlink" Target="http://www.ncbi.nlm.nih.gov/UniGene/clust.cgi?ORG=Xl&amp;CID=21446" TargetMode="External"/><Relationship Id="rId76" Type="http://schemas.openxmlformats.org/officeDocument/2006/relationships/hyperlink" Target="http://www.ncbi.nlm.nih.gov/UniGene/clust.cgi?ORG=Xl&amp;CID=72019" TargetMode="External"/><Relationship Id="rId77" Type="http://schemas.openxmlformats.org/officeDocument/2006/relationships/hyperlink" Target="http://www.ncbi.nlm.nih.gov/UniGene/clust.cgi?ORG=Xl&amp;CID=15106" TargetMode="External"/><Relationship Id="rId78" Type="http://schemas.openxmlformats.org/officeDocument/2006/relationships/hyperlink" Target="http://www.ncbi.nlm.nih.gov/UniGene/clust.cgi?ORG=Xl&amp;CID=11640" TargetMode="External"/><Relationship Id="rId79" Type="http://schemas.openxmlformats.org/officeDocument/2006/relationships/hyperlink" Target="http://www.ncbi.nlm.nih.gov/UniGene/clust.cgi?ORG=Xl&amp;CID=70805" TargetMode="External"/><Relationship Id="rId1540" Type="http://schemas.openxmlformats.org/officeDocument/2006/relationships/hyperlink" Target="http://amigo.geneontology.org/cgi-bin/amigo/term-details.cgi?term=GO:0003008&amp;session_id=2647amigo1279649646" TargetMode="External"/><Relationship Id="rId1541" Type="http://schemas.openxmlformats.org/officeDocument/2006/relationships/hyperlink" Target="http://amigo.geneontology.org/cgi-bin/amigo/term-details.cgi?term=GO:0050877&amp;session_id=2647amigo1279649646" TargetMode="External"/><Relationship Id="rId1542" Type="http://schemas.openxmlformats.org/officeDocument/2006/relationships/hyperlink" Target="http://amigo.geneontology.org/cgi-bin/amigo/term-details.cgi?term=GO:0050890&amp;session_id=2647amigo1279649646" TargetMode="External"/><Relationship Id="rId1543" Type="http://schemas.openxmlformats.org/officeDocument/2006/relationships/hyperlink" Target="http://amigo.geneontology.org/cgi-bin/amigo/term-details.cgi?term=GO:0007600&amp;session_id=2647amigo1279649646" TargetMode="External"/><Relationship Id="rId1150" Type="http://schemas.openxmlformats.org/officeDocument/2006/relationships/hyperlink" Target="http://amigo.geneontology.org/cgi-bin/amigo/term-details.cgi?term=GO:0023052&amp;session_id=843amigo1277768980" TargetMode="External"/><Relationship Id="rId1151" Type="http://schemas.openxmlformats.org/officeDocument/2006/relationships/hyperlink" Target="http://amigo.geneontology.org/cgi-bin/amigo/term-details.cgi?term=GO:0023033&amp;session_id=843amigo1277768980" TargetMode="External"/><Relationship Id="rId1152" Type="http://schemas.openxmlformats.org/officeDocument/2006/relationships/hyperlink" Target="http://amigo.geneontology.org/cgi-bin/amigo/term-details.cgi?term=GO:0007166&amp;session_id=843amigo1277768980" TargetMode="External"/><Relationship Id="rId1153" Type="http://schemas.openxmlformats.org/officeDocument/2006/relationships/hyperlink" Target="http://amigo.geneontology.org/cgi-bin/amigo/term-details.cgi?term=GO:0008152&amp;session_id=9158amigo1277853140" TargetMode="External"/><Relationship Id="rId1154" Type="http://schemas.openxmlformats.org/officeDocument/2006/relationships/hyperlink" Target="http://amigo.geneontology.org/cgi-bin/amigo/term-details.cgi?term=GO:0009058&amp;session_id=9158amigo1277853140" TargetMode="External"/><Relationship Id="rId1155" Type="http://schemas.openxmlformats.org/officeDocument/2006/relationships/hyperlink" Target="http://amigo.geneontology.org/cgi-bin/amigo/term-details.cgi?term=GO:0044249&amp;session_id=9158amigo1277853140" TargetMode="External"/><Relationship Id="rId1156" Type="http://schemas.openxmlformats.org/officeDocument/2006/relationships/hyperlink" Target="http://amigo.geneontology.org/cgi-bin/amigo/term-details.cgi?term=GO:0034645&amp;session_id=9158amigo1277853140" TargetMode="External"/><Relationship Id="rId1157" Type="http://schemas.openxmlformats.org/officeDocument/2006/relationships/hyperlink" Target="http://amigo.geneontology.org/cgi-bin/amigo/term-details.cgi?term=GO:0006350&amp;session_id=9158amigo1277853140" TargetMode="External"/><Relationship Id="rId1158" Type="http://schemas.openxmlformats.org/officeDocument/2006/relationships/hyperlink" Target="http://amigo.geneontology.org/cgi-bin/amigo/term-details.cgi?term=GO:0045449&amp;session_id=9158amigo1277853140" TargetMode="External"/><Relationship Id="rId1159" Type="http://schemas.openxmlformats.org/officeDocument/2006/relationships/hyperlink" Target="http://amigo.geneontology.org/cgi-bin/amigo/term-details.cgi?term=GO:0008152&amp;session_id=9158amigo1277853140" TargetMode="External"/><Relationship Id="rId690" Type="http://schemas.openxmlformats.org/officeDocument/2006/relationships/hyperlink" Target="http://amigo.geneontology.org/cgi-bin/amigo/term-details.cgi?term=GO:0065003&amp;session_id=3061amigo1279567970" TargetMode="External"/><Relationship Id="rId691" Type="http://schemas.openxmlformats.org/officeDocument/2006/relationships/hyperlink" Target="http://amigo.geneontology.org/cgi-bin/amigo/term-details.cgi?term=GO:0006461&amp;session_id=3061amigo1279567970" TargetMode="External"/><Relationship Id="rId692" Type="http://schemas.openxmlformats.org/officeDocument/2006/relationships/hyperlink" Target="http://amigo.geneontology.org/cgi-bin/amigo/term-details.cgi?term=GO:0051259&amp;session_id=3061amigo1279567970" TargetMode="External"/><Relationship Id="rId693" Type="http://schemas.openxmlformats.org/officeDocument/2006/relationships/hyperlink" Target="http://amigo.geneontology.org/cgi-bin/amigo/term-details.cgi?term=GO:0050896&amp;session_id=2654amigo1279568704" TargetMode="External"/><Relationship Id="rId694" Type="http://schemas.openxmlformats.org/officeDocument/2006/relationships/hyperlink" Target="http://amigo.geneontology.org/cgi-bin/amigo/term-details.cgi?term=GO:0008152&amp;session_id=9158amigo1277853140" TargetMode="External"/><Relationship Id="rId695" Type="http://schemas.openxmlformats.org/officeDocument/2006/relationships/hyperlink" Target="http://amigo.geneontology.org/cgi-bin/amigo/term-details.cgi?term=GO:0009058&amp;session_id=9158amigo1277853140" TargetMode="External"/><Relationship Id="rId696" Type="http://schemas.openxmlformats.org/officeDocument/2006/relationships/hyperlink" Target="http://amigo.geneontology.org/cgi-bin/amigo/term-details.cgi?term=GO:0044249&amp;session_id=9158amigo1277853140" TargetMode="External"/><Relationship Id="rId697" Type="http://schemas.openxmlformats.org/officeDocument/2006/relationships/hyperlink" Target="http://amigo.geneontology.org/cgi-bin/amigo/term-details.cgi?term=GO:0034645&amp;session_id=9158amigo1277853140" TargetMode="External"/><Relationship Id="rId698" Type="http://schemas.openxmlformats.org/officeDocument/2006/relationships/hyperlink" Target="http://amigo.geneontology.org/cgi-bin/amigo/term-details.cgi?term=GO:0006350&amp;session_id=9158amigo1277853140" TargetMode="External"/><Relationship Id="rId699" Type="http://schemas.openxmlformats.org/officeDocument/2006/relationships/hyperlink" Target="http://amigo.geneontology.org/cgi-bin/amigo/term-details.cgi?term=GO:0045449&amp;session_id=9158amigo1277853140" TargetMode="External"/><Relationship Id="rId1544" Type="http://schemas.openxmlformats.org/officeDocument/2006/relationships/hyperlink" Target="http://amigo.geneontology.org/cgi-bin/amigo/term-details.cgi?term=GO:0050953&amp;session_id=2647amigo1279649646" TargetMode="External"/><Relationship Id="rId1545" Type="http://schemas.openxmlformats.org/officeDocument/2006/relationships/hyperlink" Target="http://amigo.geneontology.org/cgi-bin/amigo/term-details.cgi?term=GO:0032502&amp;session_id=2344amigo1279743705" TargetMode="External"/><Relationship Id="rId1546" Type="http://schemas.openxmlformats.org/officeDocument/2006/relationships/hyperlink" Target="http://amigo.geneontology.org/cgi-bin/amigo/term-details.cgi?term=GO:0048856&amp;session_id=2344amigo1279743705" TargetMode="External"/><Relationship Id="rId1547" Type="http://schemas.openxmlformats.org/officeDocument/2006/relationships/hyperlink" Target="http://amigo.geneontology.org/cgi-bin/amigo/term-details.cgi?term=GO:0048731&amp;session_id=2344amigo1279743705" TargetMode="External"/><Relationship Id="rId1548" Type="http://schemas.openxmlformats.org/officeDocument/2006/relationships/hyperlink" Target="http://amigo.geneontology.org/cgi-bin/amigo/term-details.cgi?term=GO:0008152&amp;session_id=8639amigo1276196202" TargetMode="External"/><Relationship Id="rId1549" Type="http://schemas.openxmlformats.org/officeDocument/2006/relationships/hyperlink" Target="http://amigo.geneontology.org/cgi-bin/amigo/term-details.cgi?term=GO:0044237&amp;session_id=7743amigo1276016275" TargetMode="External"/><Relationship Id="rId80" Type="http://schemas.openxmlformats.org/officeDocument/2006/relationships/hyperlink" Target="http://www.ncbi.nlm.nih.gov/UniGene/clust.cgi?ORG=Xl&amp;CID=9047" TargetMode="External"/><Relationship Id="rId81" Type="http://schemas.openxmlformats.org/officeDocument/2006/relationships/hyperlink" Target="http://www.ncbi.nlm.nih.gov/UniGene/clust.cgi?ORG=Xl&amp;CID=55007" TargetMode="External"/><Relationship Id="rId82" Type="http://schemas.openxmlformats.org/officeDocument/2006/relationships/hyperlink" Target="http://www.ncbi.nlm.nih.gov/UniGene/clust.cgi?ORG=Xl&amp;CID=2162" TargetMode="External"/><Relationship Id="rId83" Type="http://schemas.openxmlformats.org/officeDocument/2006/relationships/hyperlink" Target="http://www.ncbi.nlm.nih.gov/UniGene/clust.cgi?ORG=Xl&amp;CID=18583" TargetMode="External"/><Relationship Id="rId84" Type="http://schemas.openxmlformats.org/officeDocument/2006/relationships/hyperlink" Target="http://www.ncbi.nlm.nih.gov/UniGene/clust.cgi?ORG=Xl&amp;CID=63438" TargetMode="External"/><Relationship Id="rId85" Type="http://schemas.openxmlformats.org/officeDocument/2006/relationships/hyperlink" Target="http://www.ncbi.nlm.nih.gov/UniGene/clust.cgi?ORG=Xl&amp;CID=52701" TargetMode="External"/><Relationship Id="rId86" Type="http://schemas.openxmlformats.org/officeDocument/2006/relationships/hyperlink" Target="http://www.ncbi.nlm.nih.gov/UniGene/clust.cgi?ORG=Xl&amp;CID=60924" TargetMode="External"/><Relationship Id="rId87" Type="http://schemas.openxmlformats.org/officeDocument/2006/relationships/hyperlink" Target="http://www.ncbi.nlm.nih.gov/UniGene/clust.cgi?ORG=Xl&amp;CID=12521" TargetMode="External"/><Relationship Id="rId88" Type="http://schemas.openxmlformats.org/officeDocument/2006/relationships/hyperlink" Target="http://www.ncbi.nlm.nih.gov/UniGene/clust.cgi?ORG=Xl&amp;CID=16821" TargetMode="External"/><Relationship Id="rId89" Type="http://schemas.openxmlformats.org/officeDocument/2006/relationships/hyperlink" Target="http://www.ncbi.nlm.nih.gov/UniGene/clust.cgi?ORG=Xl&amp;CID=50861" TargetMode="External"/><Relationship Id="rId1550" Type="http://schemas.openxmlformats.org/officeDocument/2006/relationships/hyperlink" Target="http://amigo.geneontology.org/cgi-bin/amigo/term-details.cgi?term=GO:0044260&amp;session_id=3018amigo1276548474" TargetMode="External"/><Relationship Id="rId1551" Type="http://schemas.openxmlformats.org/officeDocument/2006/relationships/hyperlink" Target="http://amigo.geneontology.org/cgi-bin/amigo/term-details.cgi?term=GO:0044267&amp;session_id=3018amigo1276548474" TargetMode="External"/><Relationship Id="rId1552" Type="http://schemas.openxmlformats.org/officeDocument/2006/relationships/hyperlink" Target="http://amigo.geneontology.org/cgi-bin/amigo/term-details.cgi?term=GO:0009987&amp;session_id=64amigo1277996486" TargetMode="External"/><Relationship Id="rId1553" Type="http://schemas.openxmlformats.org/officeDocument/2006/relationships/hyperlink" Target="http://amigo.geneontology.org/cgi-bin/amigo/term-details.cgi?term=GO:0051234&amp;session_id=9458amigo1277850888" TargetMode="External"/><Relationship Id="rId1160" Type="http://schemas.openxmlformats.org/officeDocument/2006/relationships/hyperlink" Target="http://amigo.geneontology.org/cgi-bin/amigo/term-details.cgi?term=GO:0009058&amp;session_id=9158amigo1277853140" TargetMode="External"/><Relationship Id="rId1161" Type="http://schemas.openxmlformats.org/officeDocument/2006/relationships/hyperlink" Target="http://amigo.geneontology.org/cgi-bin/amigo/term-details.cgi?term=GO:0044249&amp;session_id=9158amigo1277853140" TargetMode="External"/><Relationship Id="rId1162" Type="http://schemas.openxmlformats.org/officeDocument/2006/relationships/hyperlink" Target="http://amigo.geneontology.org/cgi-bin/amigo/term-details.cgi?term=GO:0034645&amp;session_id=9158amigo1277853140" TargetMode="External"/><Relationship Id="rId1163" Type="http://schemas.openxmlformats.org/officeDocument/2006/relationships/hyperlink" Target="http://amigo.geneontology.org/cgi-bin/amigo/term-details.cgi?term=GO:0006350&amp;session_id=9158amigo1277853140" TargetMode="External"/><Relationship Id="rId1164" Type="http://schemas.openxmlformats.org/officeDocument/2006/relationships/hyperlink" Target="http://amigo.geneontology.org/cgi-bin/amigo/term-details.cgi?term=GO:0045449&amp;session_id=9158amigo1277853140" TargetMode="External"/><Relationship Id="rId1165" Type="http://schemas.openxmlformats.org/officeDocument/2006/relationships/hyperlink" Target="http://amigo.geneontology.org/cgi-bin/amigo/term-details.cgi?term=GO:0009987&amp;session_id=64amigo1277996486" TargetMode="External"/><Relationship Id="rId1166" Type="http://schemas.openxmlformats.org/officeDocument/2006/relationships/hyperlink" Target="http://amigo.geneontology.org/cgi-bin/amigo/term-details.cgi?term=GO:0008152&amp;session_id=2763amigo1278101539" TargetMode="External"/><Relationship Id="rId1167" Type="http://schemas.openxmlformats.org/officeDocument/2006/relationships/hyperlink" Target="http://amigo.geneontology.org/cgi-bin/amigo/term-details.cgi?term=GO:0009058&amp;session_id=2763amigo1278101539" TargetMode="External"/><Relationship Id="rId1168" Type="http://schemas.openxmlformats.org/officeDocument/2006/relationships/hyperlink" Target="http://amigo.geneontology.org/cgi-bin/amigo/term-details.cgi?term=GO:0044249&amp;session_id=2763amigo1278101539" TargetMode="External"/><Relationship Id="rId1169" Type="http://schemas.openxmlformats.org/officeDocument/2006/relationships/hyperlink" Target="http://amigo.geneontology.org/cgi-bin/amigo/term-details.cgi?term=GO:0034645&amp;session_id=2763amigo1278101539" TargetMode="External"/><Relationship Id="rId1554" Type="http://schemas.openxmlformats.org/officeDocument/2006/relationships/hyperlink" Target="http://amigo.geneontology.org/cgi-bin/amigo/term-details.cgi?term=GO:0006810&amp;session_id=9458amigo1277850888" TargetMode="External"/><Relationship Id="rId1555" Type="http://schemas.openxmlformats.org/officeDocument/2006/relationships/hyperlink" Target="http://amigo.geneontology.org/cgi-bin/amigo/term-details.cgi?term=GO:0008152&amp;session_id=9158amigo1277853140" TargetMode="External"/><Relationship Id="rId1556" Type="http://schemas.openxmlformats.org/officeDocument/2006/relationships/hyperlink" Target="http://amigo.geneontology.org/cgi-bin/amigo/term-details.cgi?term=GO:0009058&amp;session_id=9158amigo1277853140" TargetMode="External"/><Relationship Id="rId1557" Type="http://schemas.openxmlformats.org/officeDocument/2006/relationships/hyperlink" Target="http://amigo.geneontology.org/cgi-bin/amigo/term-details.cgi?term=GO:0044249&amp;session_id=9158amigo1277853140" TargetMode="External"/><Relationship Id="rId1558" Type="http://schemas.openxmlformats.org/officeDocument/2006/relationships/hyperlink" Target="http://amigo.geneontology.org/cgi-bin/amigo/term-details.cgi?term=GO:0034645&amp;session_id=9158amigo1277853140" TargetMode="External"/><Relationship Id="rId1559" Type="http://schemas.openxmlformats.org/officeDocument/2006/relationships/hyperlink" Target="http://amigo.geneontology.org/cgi-bin/amigo/term-details.cgi?term=GO:0006350&amp;session_id=9158amigo1277853140" TargetMode="External"/><Relationship Id="rId300" Type="http://schemas.openxmlformats.org/officeDocument/2006/relationships/hyperlink" Target="http://www.ncbi.nlm.nih.gov/UniGene/clust.cgi?ORG=Xl&amp;CID=79902" TargetMode="External"/><Relationship Id="rId301" Type="http://schemas.openxmlformats.org/officeDocument/2006/relationships/hyperlink" Target="http://www.ncbi.nlm.nih.gov/UniGene/clust.cgi?ORG=Xl&amp;CID=58010" TargetMode="External"/><Relationship Id="rId302" Type="http://schemas.openxmlformats.org/officeDocument/2006/relationships/hyperlink" Target="http://www.ncbi.nlm.nih.gov/UniGene/clust.cgi?ORG=Xl&amp;CID=53491" TargetMode="External"/><Relationship Id="rId303" Type="http://schemas.openxmlformats.org/officeDocument/2006/relationships/hyperlink" Target="http://www.ncbi.nlm.nih.gov/UniGene/clust.cgi?ORG=Xl&amp;CID=55367" TargetMode="External"/><Relationship Id="rId304" Type="http://schemas.openxmlformats.org/officeDocument/2006/relationships/hyperlink" Target="http://www.ncbi.nlm.nih.gov/UniGene/clust.cgi?ORG=Xl&amp;CID=73181" TargetMode="External"/><Relationship Id="rId305" Type="http://schemas.openxmlformats.org/officeDocument/2006/relationships/hyperlink" Target="http://www.ncbi.nlm.nih.gov/UniGene/clust.cgi?ORG=Xl&amp;CID=53505" TargetMode="External"/><Relationship Id="rId306" Type="http://schemas.openxmlformats.org/officeDocument/2006/relationships/hyperlink" Target="http://www.ncbi.nlm.nih.gov/UniGene/clust.cgi?ORG=Xl&amp;CID=72113" TargetMode="External"/><Relationship Id="rId307" Type="http://schemas.openxmlformats.org/officeDocument/2006/relationships/hyperlink" Target="http://www.ncbi.nlm.nih.gov/UniGene/clust.cgi?ORG=Xl&amp;CID=63891" TargetMode="External"/><Relationship Id="rId308" Type="http://schemas.openxmlformats.org/officeDocument/2006/relationships/hyperlink" Target="http://amigo.geneontology.org/cgi-bin/amigo/term-details.cgi?term=GO:0023052&amp;session_id=5822amigo1276122540" TargetMode="External"/><Relationship Id="rId309" Type="http://schemas.openxmlformats.org/officeDocument/2006/relationships/hyperlink" Target="http://amigo.geneontology.org/cgi-bin/amigo/term-details.cgi?term=GO:0023033&amp;session_id=5822amigo1276122540" TargetMode="External"/><Relationship Id="rId90" Type="http://schemas.openxmlformats.org/officeDocument/2006/relationships/hyperlink" Target="http://www.ncbi.nlm.nih.gov/UniGene/clust.cgi?ORG=Xl&amp;CID=85444" TargetMode="External"/><Relationship Id="rId91" Type="http://schemas.openxmlformats.org/officeDocument/2006/relationships/hyperlink" Target="http://www.ncbi.nlm.nih.gov/UniGene/clust.cgi?ORG=Xl&amp;CID=71917" TargetMode="External"/><Relationship Id="rId92" Type="http://schemas.openxmlformats.org/officeDocument/2006/relationships/hyperlink" Target="http://www.ncbi.nlm.nih.gov/UniGene/clust.cgi?ORG=Xl&amp;CID=58672" TargetMode="External"/><Relationship Id="rId93" Type="http://schemas.openxmlformats.org/officeDocument/2006/relationships/hyperlink" Target="http://www.ncbi.nlm.nih.gov/UniGene/clust.cgi?ORG=Xl&amp;CID=74405" TargetMode="External"/><Relationship Id="rId94" Type="http://schemas.openxmlformats.org/officeDocument/2006/relationships/hyperlink" Target="http://www.ncbi.nlm.nih.gov/UniGene/clust.cgi?ORG=Xl&amp;CID=71899" TargetMode="External"/><Relationship Id="rId95" Type="http://schemas.openxmlformats.org/officeDocument/2006/relationships/hyperlink" Target="http://www.ncbi.nlm.nih.gov/UniGene/clust.cgi?ORG=Xl&amp;CID=74409" TargetMode="External"/><Relationship Id="rId96" Type="http://schemas.openxmlformats.org/officeDocument/2006/relationships/hyperlink" Target="http://www.ncbi.nlm.nih.gov/UniGene/clust.cgi?ORG=Xl&amp;CID=70850" TargetMode="External"/><Relationship Id="rId97" Type="http://schemas.openxmlformats.org/officeDocument/2006/relationships/hyperlink" Target="http://www.ncbi.nlm.nih.gov/UniGene/clust.cgi?ORG=Xl&amp;CID=73101" TargetMode="External"/><Relationship Id="rId98" Type="http://schemas.openxmlformats.org/officeDocument/2006/relationships/hyperlink" Target="http://www.ncbi.nlm.nih.gov/UniGene/clust.cgi?ORG=Xl&amp;CID=5053" TargetMode="External"/><Relationship Id="rId99" Type="http://schemas.openxmlformats.org/officeDocument/2006/relationships/hyperlink" Target="http://www.ncbi.nlm.nih.gov/UniGene/clust.cgi?ORG=Xl&amp;CID=78193" TargetMode="External"/><Relationship Id="rId1560" Type="http://schemas.openxmlformats.org/officeDocument/2006/relationships/hyperlink" Target="http://amigo.geneontology.org/cgi-bin/amigo/term-details.cgi?term=GO:0045449&amp;session_id=9158amigo1277853140" TargetMode="External"/><Relationship Id="rId1561" Type="http://schemas.openxmlformats.org/officeDocument/2006/relationships/hyperlink" Target="http://amigo.geneontology.org/cgi-bin/amigo/term-details.cgi?term=GO:0008152&amp;session_id=4253amigo1277919701" TargetMode="External"/><Relationship Id="rId1562" Type="http://schemas.openxmlformats.org/officeDocument/2006/relationships/hyperlink" Target="http://amigo.geneontology.org/cgi-bin/amigo/term-details.cgi?term=GO:0055114&amp;session_id=4253amigo1277919701" TargetMode="External"/><Relationship Id="rId1563" Type="http://schemas.openxmlformats.org/officeDocument/2006/relationships/hyperlink" Target="http://amigo.geneontology.org/cgi-bin/amigo/term-details.cgi?term=GO:0008152&amp;session_id=4253amigo1277919701" TargetMode="External"/><Relationship Id="rId1170" Type="http://schemas.openxmlformats.org/officeDocument/2006/relationships/hyperlink" Target="http://amigo.geneontology.org/cgi-bin/amigo/term-details.cgi?term=GO:0006350&amp;session_id=2763amigo1278101539" TargetMode="External"/><Relationship Id="rId1171" Type="http://schemas.openxmlformats.org/officeDocument/2006/relationships/hyperlink" Target="http://amigo.geneontology.org/cgi-bin/amigo/term-details.cgi?term=GO:0045941&amp;session_id=2763amigo1278101539" TargetMode="External"/><Relationship Id="rId1172" Type="http://schemas.openxmlformats.org/officeDocument/2006/relationships/hyperlink" Target="http://amigo.geneontology.org/cgi-bin/amigo/term-details.cgi?term=GO:0008152&amp;session_id=6113amigo1279660685" TargetMode="External"/><Relationship Id="rId1173" Type="http://schemas.openxmlformats.org/officeDocument/2006/relationships/hyperlink" Target="http://amigo.geneontology.org/cgi-bin/amigo/term-details.cgi?term=GO:0009056&amp;session_id=6113amigo1279660685" TargetMode="External"/><Relationship Id="rId1174" Type="http://schemas.openxmlformats.org/officeDocument/2006/relationships/hyperlink" Target="http://amigo.geneontology.org/cgi-bin/amigo/term-details.cgi?term=GO:0008152&amp;session_id=9158amigo1277853140" TargetMode="External"/><Relationship Id="rId1175" Type="http://schemas.openxmlformats.org/officeDocument/2006/relationships/hyperlink" Target="http://amigo.geneontology.org/cgi-bin/amigo/term-details.cgi?term=GO:0009058&amp;session_id=9158amigo1277853140" TargetMode="External"/><Relationship Id="rId1176" Type="http://schemas.openxmlformats.org/officeDocument/2006/relationships/hyperlink" Target="http://amigo.geneontology.org/cgi-bin/amigo/term-details.cgi?term=GO:0044249&amp;session_id=9158amigo1277853140" TargetMode="External"/><Relationship Id="rId1177" Type="http://schemas.openxmlformats.org/officeDocument/2006/relationships/hyperlink" Target="http://amigo.geneontology.org/cgi-bin/amigo/term-details.cgi?term=GO:0034645&amp;session_id=9158amigo1277853140" TargetMode="External"/><Relationship Id="rId1178" Type="http://schemas.openxmlformats.org/officeDocument/2006/relationships/hyperlink" Target="http://amigo.geneontology.org/cgi-bin/amigo/term-details.cgi?term=GO:0006350&amp;session_id=9158amigo1277853140" TargetMode="External"/><Relationship Id="rId1179" Type="http://schemas.openxmlformats.org/officeDocument/2006/relationships/hyperlink" Target="http://amigo.geneontology.org/cgi-bin/amigo/term-details.cgi?term=GO:0045449&amp;session_id=9158amigo1277853140" TargetMode="External"/><Relationship Id="rId1564" Type="http://schemas.openxmlformats.org/officeDocument/2006/relationships/hyperlink" Target="http://amigo.geneontology.org/cgi-bin/amigo/term-details.cgi?term=GO:0055114&amp;session_id=4253amigo1277919701" TargetMode="External"/><Relationship Id="rId1565" Type="http://schemas.openxmlformats.org/officeDocument/2006/relationships/hyperlink" Target="http://amigo.geneontology.org/cgi-bin/amigo/term-details.cgi?term=GO:0044237&amp;session_id=5366amigo1276120235" TargetMode="External"/><Relationship Id="rId1566" Type="http://schemas.openxmlformats.org/officeDocument/2006/relationships/hyperlink" Target="http://amigo.geneontology.org/cgi-bin/amigo/term-details.cgi?term=GO:0008152&amp;session_id=8639amigo1276196202" TargetMode="External"/><Relationship Id="rId1567" Type="http://schemas.openxmlformats.org/officeDocument/2006/relationships/hyperlink" Target="http://amigo.geneontology.org/cgi-bin/amigo/term-details.cgi?term=GO:0006793&amp;session_id=3018amigo1276548474" TargetMode="External"/><Relationship Id="rId1568" Type="http://schemas.openxmlformats.org/officeDocument/2006/relationships/hyperlink" Target="http://amigo.geneontology.org/cgi-bin/amigo/term-details.cgi?term=GO:0006796&amp;session_id=3018amigo1276548474" TargetMode="External"/><Relationship Id="rId1569" Type="http://schemas.openxmlformats.org/officeDocument/2006/relationships/hyperlink" Target="http://amigo.geneontology.org/cgi-bin/amigo/term-details.cgi?term=GO:0016310&amp;session_id=3018amigo1276548474" TargetMode="External"/><Relationship Id="rId700" Type="http://schemas.openxmlformats.org/officeDocument/2006/relationships/hyperlink" Target="http://amigo.geneontology.org/cgi-bin/amigo/term-details.cgi?term=GO:0009987&amp;session_id=2992amigo1279569063" TargetMode="External"/><Relationship Id="rId701" Type="http://schemas.openxmlformats.org/officeDocument/2006/relationships/hyperlink" Target="http://amigo.geneontology.org/cgi-bin/amigo/term-details.cgi?term=GO:0030029&amp;session_id=2992amigo1279569063" TargetMode="External"/><Relationship Id="rId702" Type="http://schemas.openxmlformats.org/officeDocument/2006/relationships/hyperlink" Target="http://amigo.geneontology.org/cgi-bin/amigo/term-details.cgi?term=GO:0030036&amp;session_id=2992amigo1279569063" TargetMode="External"/><Relationship Id="rId703" Type="http://schemas.openxmlformats.org/officeDocument/2006/relationships/hyperlink" Target="http://amigo.geneontology.org/cgi-bin/amigo/term-details.cgi?term=GO:0007015&amp;session_id=2992amigo1279569063" TargetMode="External"/><Relationship Id="rId310" Type="http://schemas.openxmlformats.org/officeDocument/2006/relationships/hyperlink" Target="http://amigo.geneontology.org/cgi-bin/amigo/term-details.cgi?term=GO:0007166&amp;session_id=1396amigo1276710825" TargetMode="External"/><Relationship Id="rId311" Type="http://schemas.openxmlformats.org/officeDocument/2006/relationships/hyperlink" Target="http://amigo.geneontology.org/cgi-bin/amigo/term-details.cgi?term=GO:0007167&amp;session_id=1396amigo1276710825" TargetMode="External"/><Relationship Id="rId312" Type="http://schemas.openxmlformats.org/officeDocument/2006/relationships/hyperlink" Target="http://amigo.geneontology.org/cgi-bin/amigo/term-details.cgi?term=GO:0007169&amp;session_id=1396amigo1276710825" TargetMode="External"/><Relationship Id="rId313" Type="http://schemas.openxmlformats.org/officeDocument/2006/relationships/hyperlink" Target="http://amigo.geneontology.org/cgi-bin/amigo/term-details.cgi?term=GO:0032502&amp;session_id=693amigo1277502907" TargetMode="External"/><Relationship Id="rId314" Type="http://schemas.openxmlformats.org/officeDocument/2006/relationships/hyperlink" Target="http://amigo.geneontology.org/cgi-bin/amigo/term-details.cgi?term=GO:0048856&amp;session_id=693amigo1277502907" TargetMode="External"/><Relationship Id="rId315" Type="http://schemas.openxmlformats.org/officeDocument/2006/relationships/hyperlink" Target="http://amigo.geneontology.org/cgi-bin/amigo/term-details.cgi?term=GO:0048731&amp;session_id=693amigo1277502907" TargetMode="External"/><Relationship Id="rId316" Type="http://schemas.openxmlformats.org/officeDocument/2006/relationships/hyperlink" Target="http://amigo.geneontology.org/cgi-bin/amigo/term-details.cgi?term=GO:0008152&amp;session_id=8067amigo1277934670" TargetMode="External"/><Relationship Id="rId317" Type="http://schemas.openxmlformats.org/officeDocument/2006/relationships/hyperlink" Target="http://amigo.geneontology.org/cgi-bin/amigo/term-details.cgi?term=GO:0044249&amp;session_id=4721amigo1284409997" TargetMode="External"/><Relationship Id="rId318" Type="http://schemas.openxmlformats.org/officeDocument/2006/relationships/hyperlink" Target="http://amigo.geneontology.org/cgi-bin/amigo/term-details.cgi?term=GO:0034645&amp;session_id=4721amigo1284409997" TargetMode="External"/><Relationship Id="rId319" Type="http://schemas.openxmlformats.org/officeDocument/2006/relationships/hyperlink" Target="http://amigo.geneontology.org/cgi-bin/amigo/term-details.cgi?term=GO:0006350&amp;session_id=4721amigo1284409997" TargetMode="External"/><Relationship Id="rId704" Type="http://schemas.openxmlformats.org/officeDocument/2006/relationships/hyperlink" Target="http://amigo.geneontology.org/cgi-bin/amigo/term-details.cgi?term=GO:0008154&amp;session_id=2992amigo1279569063" TargetMode="External"/><Relationship Id="rId705" Type="http://schemas.openxmlformats.org/officeDocument/2006/relationships/hyperlink" Target="http://amigo.geneontology.org/cgi-bin/amigo/term-details.cgi?term=GO:0030041&amp;session_id=2992amigo1279569063" TargetMode="External"/><Relationship Id="rId706" Type="http://schemas.openxmlformats.org/officeDocument/2006/relationships/hyperlink" Target="http://amigo.geneontology.org/cgi-bin/amigo/term-details.cgi?term=GO:0051234&amp;session_id=5382amigo1276192900" TargetMode="External"/><Relationship Id="rId707" Type="http://schemas.openxmlformats.org/officeDocument/2006/relationships/hyperlink" Target="http://amigo.geneontology.org/cgi-bin/amigo/term-details.cgi?term=GO:0006810&amp;session_id=5382amigo1276192900" TargetMode="External"/><Relationship Id="rId708" Type="http://schemas.openxmlformats.org/officeDocument/2006/relationships/hyperlink" Target="http://amigo.geneontology.org/cgi-bin/amigo/term-details.cgi?term=GO:0008152&amp;session_id=9158amigo1277853140" TargetMode="External"/><Relationship Id="rId709" Type="http://schemas.openxmlformats.org/officeDocument/2006/relationships/hyperlink" Target="http://amigo.geneontology.org/cgi-bin/amigo/term-details.cgi?term=GO:0009058&amp;session_id=9158amigo1277853140" TargetMode="External"/><Relationship Id="rId1570" Type="http://schemas.openxmlformats.org/officeDocument/2006/relationships/hyperlink" Target="http://amigo.geneontology.org/cgi-bin/amigo/term-details.cgi?term=GO:0008152&amp;session_id=9158amigo1277853140" TargetMode="External"/><Relationship Id="rId1571" Type="http://schemas.openxmlformats.org/officeDocument/2006/relationships/hyperlink" Target="http://amigo.geneontology.org/cgi-bin/amigo/term-details.cgi?term=GO:0009058&amp;session_id=9158amigo1277853140" TargetMode="External"/><Relationship Id="rId1572" Type="http://schemas.openxmlformats.org/officeDocument/2006/relationships/hyperlink" Target="http://amigo.geneontology.org/cgi-bin/amigo/term-details.cgi?term=GO:0044249&amp;session_id=9158amigo1277853140" TargetMode="External"/><Relationship Id="rId1573" Type="http://schemas.openxmlformats.org/officeDocument/2006/relationships/hyperlink" Target="http://amigo.geneontology.org/cgi-bin/amigo/term-details.cgi?term=GO:0034645&amp;session_id=9158amigo1277853140" TargetMode="External"/><Relationship Id="rId1180" Type="http://schemas.openxmlformats.org/officeDocument/2006/relationships/hyperlink" Target="http://amigo.geneontology.org/cgi-bin/amigo/term-details.cgi?term=GO:0006955&amp;session_id=239amigo1279748956" TargetMode="External"/><Relationship Id="rId1181" Type="http://schemas.openxmlformats.org/officeDocument/2006/relationships/hyperlink" Target="http://amigo.geneontology.org/cgi-bin/amigo/term-details.cgi?term=GO:0006959&amp;session_id=239amigo1279748956" TargetMode="External"/><Relationship Id="rId1182" Type="http://schemas.openxmlformats.org/officeDocument/2006/relationships/hyperlink" Target="http://amigo.geneontology.org/cgi-bin/amigo/term-details.cgi?term=GO:0006956&amp;session_id=239amigo1279748956" TargetMode="External"/><Relationship Id="rId1183" Type="http://schemas.openxmlformats.org/officeDocument/2006/relationships/hyperlink" Target="http://amigo.geneontology.org/cgi-bin/amigo/term-details.cgi?term=GO:0001867&amp;session_id=239amigo1279748956" TargetMode="External"/><Relationship Id="rId1184" Type="http://schemas.openxmlformats.org/officeDocument/2006/relationships/hyperlink" Target="http://amigo.geneontology.org/cgi-bin/amigo/term-details.cgi?term=GO:0050896&amp;session_id=7277amigo1279749213" TargetMode="External"/><Relationship Id="rId1185" Type="http://schemas.openxmlformats.org/officeDocument/2006/relationships/hyperlink" Target="http://amigo.geneontology.org/cgi-bin/amigo/term-details.cgi?term=GO:0006950&amp;session_id=7277amigo1279749213" TargetMode="External"/><Relationship Id="rId1186" Type="http://schemas.openxmlformats.org/officeDocument/2006/relationships/hyperlink" Target="http://amigo.geneontology.org/cgi-bin/amigo/term-details.cgi?term=GO:0006952&amp;session_id=7277amigo1279749213" TargetMode="External"/><Relationship Id="rId1187" Type="http://schemas.openxmlformats.org/officeDocument/2006/relationships/hyperlink" Target="http://amigo.geneontology.org/cgi-bin/amigo/term-details.cgi?term=GO:0051234&amp;session_id=5382amigo1276192900" TargetMode="External"/><Relationship Id="rId1188" Type="http://schemas.openxmlformats.org/officeDocument/2006/relationships/hyperlink" Target="http://amigo.geneontology.org/cgi-bin/amigo/term-details.cgi?term=GO:0006810&amp;session_id=5382amigo1276192900" TargetMode="External"/><Relationship Id="rId1189" Type="http://schemas.openxmlformats.org/officeDocument/2006/relationships/hyperlink" Target="http://amigo.geneontology.org/cgi-bin/amigo/term-details.cgi?term=GO:0051234&amp;session_id=5382amigo1276192900" TargetMode="External"/><Relationship Id="rId1574" Type="http://schemas.openxmlformats.org/officeDocument/2006/relationships/hyperlink" Target="http://amigo.geneontology.org/cgi-bin/amigo/term-details.cgi?term=GO:0006350&amp;session_id=9158amigo1277853140" TargetMode="External"/><Relationship Id="rId1575" Type="http://schemas.openxmlformats.org/officeDocument/2006/relationships/hyperlink" Target="http://amigo.geneontology.org/cgi-bin/amigo/term-details.cgi?term=GO:0045449&amp;session_id=9158amigo1277853140" TargetMode="External"/><Relationship Id="rId1576" Type="http://schemas.openxmlformats.org/officeDocument/2006/relationships/hyperlink" Target="http://amigo.geneontology.org/cgi-bin/amigo/term-details.cgi?term=GO:0008152&amp;session_id=6142amigo1276099675" TargetMode="External"/><Relationship Id="rId1577" Type="http://schemas.openxmlformats.org/officeDocument/2006/relationships/hyperlink" Target="http://amigo.geneontology.org/cgi-bin/amigo/term-details.cgi?term=GO:0023052&amp;session_id=7879amigo1277939392" TargetMode="External"/><Relationship Id="rId1578" Type="http://schemas.openxmlformats.org/officeDocument/2006/relationships/hyperlink" Target="http://amigo.geneontology.org/cgi-bin/amigo/term-details.cgi?term=GO:0023033&amp;session_id=7879amigo1277939392" TargetMode="External"/><Relationship Id="rId1579" Type="http://schemas.openxmlformats.org/officeDocument/2006/relationships/hyperlink" Target="http://amigo.geneontology.org/cgi-bin/amigo/term-details.cgi?term=GO:0007166&amp;session_id=7879amigo1277939392" TargetMode="External"/><Relationship Id="rId710" Type="http://schemas.openxmlformats.org/officeDocument/2006/relationships/hyperlink" Target="http://amigo.geneontology.org/cgi-bin/amigo/term-details.cgi?term=GO:0044249&amp;session_id=9158amigo1277853140" TargetMode="External"/><Relationship Id="rId711" Type="http://schemas.openxmlformats.org/officeDocument/2006/relationships/hyperlink" Target="http://amigo.geneontology.org/cgi-bin/amigo/term-details.cgi?term=GO:0034645&amp;session_id=9158amigo1277853140" TargetMode="External"/><Relationship Id="rId712" Type="http://schemas.openxmlformats.org/officeDocument/2006/relationships/hyperlink" Target="http://amigo.geneontology.org/cgi-bin/amigo/term-details.cgi?term=GO:0006350&amp;session_id=9158amigo1277853140" TargetMode="External"/><Relationship Id="rId713" Type="http://schemas.openxmlformats.org/officeDocument/2006/relationships/hyperlink" Target="http://amigo.geneontology.org/cgi-bin/amigo/term-details.cgi?term=GO:0045449&amp;session_id=9158amigo1277853140" TargetMode="External"/><Relationship Id="rId320" Type="http://schemas.openxmlformats.org/officeDocument/2006/relationships/hyperlink" Target="http://amigo.geneontology.org/cgi-bin/amigo/term-details.cgi?term=GO:0006351&amp;session_id=4721amigo1284409997" TargetMode="External"/><Relationship Id="rId321" Type="http://schemas.openxmlformats.org/officeDocument/2006/relationships/hyperlink" Target="http://amigo.geneontology.org/cgi-bin/amigo/term-details.cgi?term=GO:0009058&amp;session_id=4721amigo1284409997" TargetMode="External"/><Relationship Id="rId322" Type="http://schemas.openxmlformats.org/officeDocument/2006/relationships/hyperlink" Target="http://amigo.geneontology.org/cgi-bin/amigo/term-details.cgi?term=GO:0023052&amp;session_id=7343amigo1277324740" TargetMode="External"/><Relationship Id="rId323" Type="http://schemas.openxmlformats.org/officeDocument/2006/relationships/hyperlink" Target="http://amigo.geneontology.org/cgi-bin/amigo/term-details.cgi?term=GO:0023033&amp;session_id=7343amigo1277324740" TargetMode="External"/><Relationship Id="rId324" Type="http://schemas.openxmlformats.org/officeDocument/2006/relationships/hyperlink" Target="http://amigo.geneontology.org/cgi-bin/amigo/term-details.cgi?term=GO:0007166&amp;session_id=7343amigo1277324740" TargetMode="External"/><Relationship Id="rId325" Type="http://schemas.openxmlformats.org/officeDocument/2006/relationships/hyperlink" Target="http://amigo.geneontology.org/cgi-bin/amigo/term-details.cgi?term=GO:0016055&amp;session_id=7343amigo1277324740" TargetMode="External"/><Relationship Id="rId326" Type="http://schemas.openxmlformats.org/officeDocument/2006/relationships/hyperlink" Target="http://amigo.geneontology.org/cgi-bin/amigo/term-details.cgi?term=GO:0051234&amp;session_id=9458amigo1277850888" TargetMode="External"/><Relationship Id="rId327" Type="http://schemas.openxmlformats.org/officeDocument/2006/relationships/hyperlink" Target="http://amigo.geneontology.org/cgi-bin/amigo/term-details.cgi?term=GO:0006810&amp;session_id=9458amigo1277850888" TargetMode="External"/><Relationship Id="rId328" Type="http://schemas.openxmlformats.org/officeDocument/2006/relationships/hyperlink" Target="http://amigo.geneontology.org/cgi-bin/amigo/term-details.cgi?term=GO:0009987&amp;session_id=5468amigo1279224775" TargetMode="External"/><Relationship Id="rId329" Type="http://schemas.openxmlformats.org/officeDocument/2006/relationships/hyperlink" Target="http://amigo.geneontology.org/cgi-bin/amigo/term-details.cgi?term=GO:0048522&amp;session_id=5468amigo1279224775" TargetMode="External"/><Relationship Id="rId714" Type="http://schemas.openxmlformats.org/officeDocument/2006/relationships/hyperlink" Target="http://amigo.geneontology.org/cgi-bin/amigo/term-details.cgi?term=GO:0023052&amp;session_id=8535amigo1279569559" TargetMode="External"/><Relationship Id="rId715" Type="http://schemas.openxmlformats.org/officeDocument/2006/relationships/hyperlink" Target="http://amigo.geneontology.org/cgi-bin/amigo/term-details.cgi?term=GO:0007267&amp;session_id=8535amigo1279569559" TargetMode="External"/><Relationship Id="rId716" Type="http://schemas.openxmlformats.org/officeDocument/2006/relationships/hyperlink" Target="http://amigo.geneontology.org/cgi-bin/amigo/term-details.cgi?term=GO:0009987&amp;session_id=9686amigo1275932518" TargetMode="External"/><Relationship Id="rId717" Type="http://schemas.openxmlformats.org/officeDocument/2006/relationships/hyperlink" Target="http://amigo.geneontology.org/cgi-bin/amigo/term-details.cgi?term=GO:0051234&amp;session_id=2645amigo1278015630" TargetMode="External"/><Relationship Id="rId718" Type="http://schemas.openxmlformats.org/officeDocument/2006/relationships/hyperlink" Target="http://amigo.geneontology.org/cgi-bin/amigo/term-details.cgi?term=GO:0006810&amp;session_id=2645amigo1278015630" TargetMode="External"/><Relationship Id="rId719" Type="http://schemas.openxmlformats.org/officeDocument/2006/relationships/hyperlink" Target="http://amigo.geneontology.org/cgi-bin/amigo/term-details.cgi?term=GO:0006811&amp;session_id=2645amigo1278015630" TargetMode="External"/><Relationship Id="rId1580" Type="http://schemas.openxmlformats.org/officeDocument/2006/relationships/hyperlink" Target="http://amigo.geneontology.org/cgi-bin/amigo/term-details.cgi?term=GO:0009987&amp;session_id=3982amigo1280182450" TargetMode="External"/><Relationship Id="rId1581" Type="http://schemas.openxmlformats.org/officeDocument/2006/relationships/hyperlink" Target="http://amigo.geneontology.org/cgi-bin/amigo/term-details.cgi?term=GO:0019725&amp;session_id=3982amigo1280182450" TargetMode="External"/><Relationship Id="rId1582" Type="http://schemas.openxmlformats.org/officeDocument/2006/relationships/hyperlink" Target="http://amigo.geneontology.org/cgi-bin/amigo/term-details.cgi?term=GO:0008152&amp;session_id=9158amigo1277853140" TargetMode="External"/><Relationship Id="rId1583" Type="http://schemas.openxmlformats.org/officeDocument/2006/relationships/hyperlink" Target="http://amigo.geneontology.org/cgi-bin/amigo/term-details.cgi?term=GO:0009058&amp;session_id=9158amigo1277853140" TargetMode="External"/><Relationship Id="rId1190" Type="http://schemas.openxmlformats.org/officeDocument/2006/relationships/hyperlink" Target="http://amigo.geneontology.org/cgi-bin/amigo/term-details.cgi?term=GO:0006810&amp;session_id=5382amigo1276192900" TargetMode="External"/><Relationship Id="rId1191" Type="http://schemas.openxmlformats.org/officeDocument/2006/relationships/hyperlink" Target="http://amigo.geneontology.org/cgi-bin/amigo/term-details.cgi?term=GO:0009987&amp;session_id=64amigo1277996486" TargetMode="External"/><Relationship Id="rId1192" Type="http://schemas.openxmlformats.org/officeDocument/2006/relationships/hyperlink" Target="http://amigo.geneontology.org/cgi-bin/amigo/term-details.cgi?term=GO:0050896&amp;session_id=67amigo1279652424" TargetMode="External"/><Relationship Id="rId1193" Type="http://schemas.openxmlformats.org/officeDocument/2006/relationships/hyperlink" Target="http://amigo.geneontology.org/cgi-bin/amigo/term-details.cgi?term=GO:0008152&amp;session_id=2763amigo1278101539" TargetMode="External"/><Relationship Id="rId1194" Type="http://schemas.openxmlformats.org/officeDocument/2006/relationships/hyperlink" Target="http://amigo.geneontology.org/cgi-bin/amigo/term-details.cgi?term=GO:0009058&amp;session_id=2763amigo1278101539" TargetMode="External"/><Relationship Id="rId1195" Type="http://schemas.openxmlformats.org/officeDocument/2006/relationships/hyperlink" Target="http://amigo.geneontology.org/cgi-bin/amigo/term-details.cgi?term=GO:0044249&amp;session_id=2763amigo1278101539" TargetMode="External"/><Relationship Id="rId1196" Type="http://schemas.openxmlformats.org/officeDocument/2006/relationships/hyperlink" Target="http://amigo.geneontology.org/cgi-bin/amigo/term-details.cgi?term=GO:0034645&amp;session_id=2763amigo1278101539" TargetMode="External"/><Relationship Id="rId1197" Type="http://schemas.openxmlformats.org/officeDocument/2006/relationships/hyperlink" Target="http://amigo.geneontology.org/cgi-bin/amigo/term-details.cgi?term=GO:0006350&amp;session_id=2763amigo1278101539" TargetMode="External"/><Relationship Id="rId1198" Type="http://schemas.openxmlformats.org/officeDocument/2006/relationships/hyperlink" Target="http://amigo.geneontology.org/cgi-bin/amigo/term-details.cgi?term=GO:0045941&amp;session_id=2763amigo1278101539" TargetMode="External"/><Relationship Id="rId1199" Type="http://schemas.openxmlformats.org/officeDocument/2006/relationships/hyperlink" Target="http://amigo.geneontology.org/cgi-bin/amigo/term-details.cgi?term=GO:0008152&amp;session_id=8639amigo1276196202" TargetMode="External"/><Relationship Id="rId1584" Type="http://schemas.openxmlformats.org/officeDocument/2006/relationships/hyperlink" Target="http://amigo.geneontology.org/cgi-bin/amigo/term-details.cgi?term=GO:0044249&amp;session_id=9158amigo1277853140" TargetMode="External"/><Relationship Id="rId1585" Type="http://schemas.openxmlformats.org/officeDocument/2006/relationships/hyperlink" Target="http://amigo.geneontology.org/cgi-bin/amigo/term-details.cgi?term=GO:0034645&amp;session_id=9158amigo1277853140" TargetMode="External"/><Relationship Id="rId1586" Type="http://schemas.openxmlformats.org/officeDocument/2006/relationships/hyperlink" Target="http://amigo.geneontology.org/cgi-bin/amigo/term-details.cgi?term=GO:0006350&amp;session_id=9158amigo1277853140" TargetMode="External"/><Relationship Id="rId1587" Type="http://schemas.openxmlformats.org/officeDocument/2006/relationships/hyperlink" Target="http://amigo.geneontology.org/cgi-bin/amigo/term-details.cgi?term=GO:0045449&amp;session_id=9158amigo1277853140" TargetMode="External"/><Relationship Id="rId1588" Type="http://schemas.openxmlformats.org/officeDocument/2006/relationships/hyperlink" Target="http://amigo.geneontology.org/cgi-bin/amigo/term-details.cgi?term=GO:0008152&amp;session_id=1698amigo1277996665" TargetMode="External"/><Relationship Id="rId1589" Type="http://schemas.openxmlformats.org/officeDocument/2006/relationships/hyperlink" Target="http://amigo.geneontology.org/cgi-bin/amigo/term-details.cgi?term=GO:0009056&amp;session_id=1698amigo1277996665" TargetMode="External"/><Relationship Id="rId720" Type="http://schemas.openxmlformats.org/officeDocument/2006/relationships/hyperlink" Target="http://amigo.geneontology.org/cgi-bin/amigo/term-details.cgi?term=GO:0032502&amp;session_id=693amigo1277502907" TargetMode="External"/><Relationship Id="rId721" Type="http://schemas.openxmlformats.org/officeDocument/2006/relationships/hyperlink" Target="http://amigo.geneontology.org/cgi-bin/amigo/term-details.cgi?term=GO:0048856&amp;session_id=693amigo1277502907" TargetMode="External"/><Relationship Id="rId722" Type="http://schemas.openxmlformats.org/officeDocument/2006/relationships/hyperlink" Target="http://amigo.geneontology.org/cgi-bin/amigo/term-details.cgi?term=GO:0048731&amp;session_id=693amigo1277502907" TargetMode="External"/><Relationship Id="rId723" Type="http://schemas.openxmlformats.org/officeDocument/2006/relationships/hyperlink" Target="http://amigo.geneontology.org/cgi-bin/amigo/term-details.cgi?term=GO:0008152&amp;session_id=9141amigo1277851191" TargetMode="External"/><Relationship Id="rId330" Type="http://schemas.openxmlformats.org/officeDocument/2006/relationships/hyperlink" Target="http://amigo.geneontology.org/cgi-bin/amigo/term-details.cgi?term=GO:0008152&amp;session_id=1174amigo1279225005" TargetMode="External"/><Relationship Id="rId331" Type="http://schemas.openxmlformats.org/officeDocument/2006/relationships/hyperlink" Target="http://amigo.geneontology.org/cgi-bin/amigo/term-details.cgi?term=GO:0009056&amp;session_id=1174amigo1279225005" TargetMode="External"/><Relationship Id="rId332" Type="http://schemas.openxmlformats.org/officeDocument/2006/relationships/hyperlink" Target="http://amigo.geneontology.org/cgi-bin/amigo/term-details.cgi?term=GO:0044248&amp;session_id=1174amigo1279225005" TargetMode="External"/><Relationship Id="rId333" Type="http://schemas.openxmlformats.org/officeDocument/2006/relationships/hyperlink" Target="http://amigo.geneontology.org/cgi-bin/amigo/term-details.cgi?term=GO:0044270&amp;session_id=1174amigo1279225005" TargetMode="External"/><Relationship Id="rId334" Type="http://schemas.openxmlformats.org/officeDocument/2006/relationships/hyperlink" Target="http://amigo.geneontology.org/cgi-bin/amigo/term-details.cgi?term=GO:0034655&amp;session_id=1174amigo1279225005" TargetMode="External"/><Relationship Id="rId335" Type="http://schemas.openxmlformats.org/officeDocument/2006/relationships/hyperlink" Target="http://amigo.geneontology.org/cgi-bin/amigo/term-details.cgi?term=GO:0034656&amp;session_id=1174amigo1279225005" TargetMode="External"/><Relationship Id="rId336" Type="http://schemas.openxmlformats.org/officeDocument/2006/relationships/hyperlink" Target="http://amigo.geneontology.org/cgi-bin/amigo/term-details.cgi?term=GO:0009166&amp;session_id=1174amigo1279225005" TargetMode="External"/><Relationship Id="rId337" Type="http://schemas.openxmlformats.org/officeDocument/2006/relationships/hyperlink" Target="http://amigo.geneontology.org/cgi-bin/amigo/term-details.cgi?term=GO:0009143&amp;session_id=1174amigo1279225005" TargetMode="External"/><Relationship Id="rId338" Type="http://schemas.openxmlformats.org/officeDocument/2006/relationships/hyperlink" Target="http://amigo.geneontology.org/cgi-bin/amigo/term-details.cgi?term=GO:0009146&amp;session_id=1174amigo1279225005" TargetMode="External"/><Relationship Id="rId339" Type="http://schemas.openxmlformats.org/officeDocument/2006/relationships/hyperlink" Target="http://amigo.geneontology.org/cgi-bin/amigo/term-details.cgi?term=GO:0009207&amp;session_id=1174amigo1279225005" TargetMode="External"/><Relationship Id="rId724" Type="http://schemas.openxmlformats.org/officeDocument/2006/relationships/hyperlink" Target="http://amigo.geneontology.org/cgi-bin/amigo/term-details.cgi?term=GO:0043170&amp;session_id=9141amigo1277851191" TargetMode="External"/><Relationship Id="rId725" Type="http://schemas.openxmlformats.org/officeDocument/2006/relationships/hyperlink" Target="http://amigo.geneontology.org/cgi-bin/amigo/term-details.cgi?term=GO:0019538&amp;session_id=9141amigo1277851191" TargetMode="External"/><Relationship Id="rId726" Type="http://schemas.openxmlformats.org/officeDocument/2006/relationships/hyperlink" Target="http://amigo.geneontology.org/cgi-bin/amigo/term-details.cgi?term=GO:0008152&amp;session_id=9158amigo1277853140" TargetMode="External"/><Relationship Id="rId727" Type="http://schemas.openxmlformats.org/officeDocument/2006/relationships/hyperlink" Target="http://amigo.geneontology.org/cgi-bin/amigo/term-details.cgi?term=GO:0009058&amp;session_id=9158amigo1277853140" TargetMode="External"/><Relationship Id="rId728" Type="http://schemas.openxmlformats.org/officeDocument/2006/relationships/hyperlink" Target="http://amigo.geneontology.org/cgi-bin/amigo/term-details.cgi?term=GO:0044249&amp;session_id=9158amigo1277853140" TargetMode="External"/><Relationship Id="rId729" Type="http://schemas.openxmlformats.org/officeDocument/2006/relationships/hyperlink" Target="http://amigo.geneontology.org/cgi-bin/amigo/term-details.cgi?term=GO:0034645&amp;session_id=9158amigo1277853140" TargetMode="External"/><Relationship Id="rId1590" Type="http://schemas.openxmlformats.org/officeDocument/2006/relationships/hyperlink" Target="http://amigo.geneontology.org/cgi-bin/amigo/term-details.cgi?term=GO:0044248&amp;session_id=1698amigo1277996665" TargetMode="External"/><Relationship Id="rId1591" Type="http://schemas.openxmlformats.org/officeDocument/2006/relationships/hyperlink" Target="http://amigo.geneontology.org/cgi-bin/amigo/term-details.cgi?term=GO:0044265&amp;session_id=1698amigo1277996665" TargetMode="External"/><Relationship Id="rId1592" Type="http://schemas.openxmlformats.org/officeDocument/2006/relationships/hyperlink" Target="http://amigo.geneontology.org/cgi-bin/amigo/term-details.cgi?term=GO:0044257&amp;session_id=1698amigo1277996665" TargetMode="External"/><Relationship Id="rId1593" Type="http://schemas.openxmlformats.org/officeDocument/2006/relationships/hyperlink" Target="http://amigo.geneontology.org/cgi-bin/amigo/term-details.cgi?term=GO:0051603&amp;session_id=1698amigo1277996665" TargetMode="External"/><Relationship Id="rId1594" Type="http://schemas.openxmlformats.org/officeDocument/2006/relationships/hyperlink" Target="http://amigo.geneontology.org/cgi-bin/amigo/term-details.cgi?term=GO:0019941&amp;session_id=1698amigo1277996665" TargetMode="External"/><Relationship Id="rId1595" Type="http://schemas.openxmlformats.org/officeDocument/2006/relationships/hyperlink" Target="http://amigo.geneontology.org/cgi-bin/amigo/term-details.cgi?term=GO:0023052&amp;session_id=5822amigo1276122540" TargetMode="External"/><Relationship Id="rId1596" Type="http://schemas.openxmlformats.org/officeDocument/2006/relationships/hyperlink" Target="http://amigo.geneontology.org/cgi-bin/amigo/term-details.cgi?term=GO:0023033&amp;session_id=5822amigo1276122540" TargetMode="External"/><Relationship Id="rId1597" Type="http://schemas.openxmlformats.org/officeDocument/2006/relationships/hyperlink" Target="http://amigo.geneontology.org/cgi-bin/amigo/term-details.cgi?term=GO:0007166&amp;session_id=1396amigo1276710825" TargetMode="External"/><Relationship Id="rId1598" Type="http://schemas.openxmlformats.org/officeDocument/2006/relationships/hyperlink" Target="http://amigo.geneontology.org/cgi-bin/amigo/term-details.cgi?term=GO:0007167&amp;session_id=1396amigo1276710825" TargetMode="External"/><Relationship Id="rId1599" Type="http://schemas.openxmlformats.org/officeDocument/2006/relationships/hyperlink" Target="http://amigo.geneontology.org/cgi-bin/amigo/term-details.cgi?term=GO:0007169&amp;session_id=1396amigo1276710825" TargetMode="External"/><Relationship Id="rId730" Type="http://schemas.openxmlformats.org/officeDocument/2006/relationships/hyperlink" Target="http://amigo.geneontology.org/cgi-bin/amigo/term-details.cgi?term=GO:0006350&amp;session_id=9158amigo1277853140" TargetMode="External"/><Relationship Id="rId731" Type="http://schemas.openxmlformats.org/officeDocument/2006/relationships/hyperlink" Target="http://amigo.geneontology.org/cgi-bin/amigo/term-details.cgi?term=GO:0045449&amp;session_id=9158amigo1277853140" TargetMode="External"/><Relationship Id="rId732" Type="http://schemas.openxmlformats.org/officeDocument/2006/relationships/hyperlink" Target="http://amigo.geneontology.org/cgi-bin/amigo/term-details.cgi?term=GO:0008152&amp;session_id=8639amigo1276196202" TargetMode="External"/><Relationship Id="rId733" Type="http://schemas.openxmlformats.org/officeDocument/2006/relationships/hyperlink" Target="http://amigo.geneontology.org/cgi-bin/amigo/term-details.cgi?term=GO:0009058&amp;session_id=3018amigo1276548474" TargetMode="External"/><Relationship Id="rId734" Type="http://schemas.openxmlformats.org/officeDocument/2006/relationships/hyperlink" Target="http://amigo.geneontology.org/cgi-bin/amigo/term-details.cgi?term=GO:0044249&amp;session_id=3018amigo1276548474" TargetMode="External"/><Relationship Id="rId735" Type="http://schemas.openxmlformats.org/officeDocument/2006/relationships/hyperlink" Target="http://amigo.geneontology.org/cgi-bin/amigo/term-details.cgi?term=GO:0034645&amp;session_id=3018amigo1276548474" TargetMode="External"/><Relationship Id="rId736" Type="http://schemas.openxmlformats.org/officeDocument/2006/relationships/hyperlink" Target="http://amigo.geneontology.org/cgi-bin/amigo/term-details.cgi?term=GO:0008152&amp;session_id=9158amigo1277853140" TargetMode="External"/><Relationship Id="rId737" Type="http://schemas.openxmlformats.org/officeDocument/2006/relationships/hyperlink" Target="http://amigo.geneontology.org/cgi-bin/amigo/term-details.cgi?term=GO:0009058&amp;session_id=9158amigo1277853140" TargetMode="External"/><Relationship Id="rId738" Type="http://schemas.openxmlformats.org/officeDocument/2006/relationships/hyperlink" Target="http://amigo.geneontology.org/cgi-bin/amigo/term-details.cgi?term=GO:0044249&amp;session_id=9158amigo1277853140" TargetMode="External"/><Relationship Id="rId739" Type="http://schemas.openxmlformats.org/officeDocument/2006/relationships/hyperlink" Target="http://amigo.geneontology.org/cgi-bin/amigo/term-details.cgi?term=GO:0034645&amp;session_id=9158amigo1277853140" TargetMode="External"/><Relationship Id="rId340" Type="http://schemas.openxmlformats.org/officeDocument/2006/relationships/hyperlink" Target="http://amigo.geneontology.org/cgi-bin/amigo/term-details.cgi?term=GO:0008152&amp;session_id=9158amigo1277853140" TargetMode="External"/><Relationship Id="rId341" Type="http://schemas.openxmlformats.org/officeDocument/2006/relationships/hyperlink" Target="http://amigo.geneontology.org/cgi-bin/amigo/term-details.cgi?term=GO:0009058&amp;session_id=9158amigo1277853140" TargetMode="External"/><Relationship Id="rId342" Type="http://schemas.openxmlformats.org/officeDocument/2006/relationships/hyperlink" Target="http://amigo.geneontology.org/cgi-bin/amigo/term-details.cgi?term=GO:0044249&amp;session_id=9158amigo1277853140" TargetMode="External"/><Relationship Id="rId343" Type="http://schemas.openxmlformats.org/officeDocument/2006/relationships/hyperlink" Target="http://amigo.geneontology.org/cgi-bin/amigo/term-details.cgi?term=GO:0034645&amp;session_id=9158amigo1277853140" TargetMode="External"/><Relationship Id="rId344" Type="http://schemas.openxmlformats.org/officeDocument/2006/relationships/hyperlink" Target="http://amigo.geneontology.org/cgi-bin/amigo/term-details.cgi?term=GO:0006350&amp;session_id=9158amigo1277853140" TargetMode="External"/><Relationship Id="rId345" Type="http://schemas.openxmlformats.org/officeDocument/2006/relationships/hyperlink" Target="http://amigo.geneontology.org/cgi-bin/amigo/term-details.cgi?term=GO:0045449&amp;session_id=9158amigo1277853140" TargetMode="External"/><Relationship Id="rId346" Type="http://schemas.openxmlformats.org/officeDocument/2006/relationships/hyperlink" Target="http://amigo.geneontology.org/cgi-bin/amigo/term-details.cgi?term=GO:0023052&amp;session_id=7343amigo1277324740" TargetMode="External"/><Relationship Id="rId347" Type="http://schemas.openxmlformats.org/officeDocument/2006/relationships/hyperlink" Target="http://amigo.geneontology.org/cgi-bin/amigo/term-details.cgi?term=GO:0023033&amp;session_id=7343amigo1277324740" TargetMode="External"/><Relationship Id="rId348" Type="http://schemas.openxmlformats.org/officeDocument/2006/relationships/hyperlink" Target="http://amigo.geneontology.org/cgi-bin/amigo/term-details.cgi?term=GO:0007166&amp;session_id=7343amigo1277324740" TargetMode="External"/><Relationship Id="rId349" Type="http://schemas.openxmlformats.org/officeDocument/2006/relationships/hyperlink" Target="http://amigo.geneontology.org/cgi-bin/amigo/term-details.cgi?term=GO:0016055&amp;session_id=7343amigo1277324740" TargetMode="External"/><Relationship Id="rId1200" Type="http://schemas.openxmlformats.org/officeDocument/2006/relationships/hyperlink" Target="http://amigo.geneontology.org/cgi-bin/amigo/term-details.cgi?term=GO:0009058&amp;session_id=4773amigo1276546680" TargetMode="External"/><Relationship Id="rId1201" Type="http://schemas.openxmlformats.org/officeDocument/2006/relationships/hyperlink" Target="http://amigo.geneontology.org/cgi-bin/amigo/term-details.cgi?term=GO:0044249&amp;session_id=4773amigo1276546680" TargetMode="External"/><Relationship Id="rId1202" Type="http://schemas.openxmlformats.org/officeDocument/2006/relationships/hyperlink" Target="http://amigo.geneontology.org/cgi-bin/amigo/term-details.cgi?term=GO:0034645&amp;session_id=4773amigo1276546680" TargetMode="External"/><Relationship Id="rId1203" Type="http://schemas.openxmlformats.org/officeDocument/2006/relationships/hyperlink" Target="http://amigo.geneontology.org/cgi-bin/amigo/term-details.cgi?term=GO:0006350&amp;session_id=4773amigo1276546680" TargetMode="External"/><Relationship Id="rId1204" Type="http://schemas.openxmlformats.org/officeDocument/2006/relationships/hyperlink" Target="http://amigo.geneontology.org/cgi-bin/amigo/term-details.cgi?term=GO:0032502&amp;session_id=693amigo1277502907" TargetMode="External"/><Relationship Id="rId1205" Type="http://schemas.openxmlformats.org/officeDocument/2006/relationships/hyperlink" Target="http://amigo.geneontology.org/cgi-bin/amigo/term-details.cgi?term=GO:0048856&amp;session_id=693amigo1277502907" TargetMode="External"/><Relationship Id="rId1206" Type="http://schemas.openxmlformats.org/officeDocument/2006/relationships/hyperlink" Target="http://amigo.geneontology.org/cgi-bin/amigo/term-details.cgi?term=GO:0048731&amp;session_id=693amigo1277502907" TargetMode="External"/><Relationship Id="rId1207" Type="http://schemas.openxmlformats.org/officeDocument/2006/relationships/hyperlink" Target="http://amigo.geneontology.org/cgi-bin/amigo/term-details.cgi?term=GO:0008152&amp;session_id=9158amigo1277853140" TargetMode="External"/><Relationship Id="rId740" Type="http://schemas.openxmlformats.org/officeDocument/2006/relationships/hyperlink" Target="http://amigo.geneontology.org/cgi-bin/amigo/term-details.cgi?term=GO:0006350&amp;session_id=9158amigo1277853140" TargetMode="External"/><Relationship Id="rId741" Type="http://schemas.openxmlformats.org/officeDocument/2006/relationships/hyperlink" Target="http://amigo.geneontology.org/cgi-bin/amigo/term-details.cgi?term=GO:0045449&amp;session_id=9158amigo1277853140" TargetMode="External"/><Relationship Id="rId742" Type="http://schemas.openxmlformats.org/officeDocument/2006/relationships/hyperlink" Target="http://amigo.geneontology.org/cgi-bin/amigo/term-details.cgi?term=GO:0008152&amp;session_id=2458amigo1277852640" TargetMode="External"/><Relationship Id="rId743" Type="http://schemas.openxmlformats.org/officeDocument/2006/relationships/hyperlink" Target="http://amigo.geneontology.org/cgi-bin/amigo/term-details.cgi?term=GO:0009058&amp;session_id=2458amigo1277852640" TargetMode="External"/><Relationship Id="rId744" Type="http://schemas.openxmlformats.org/officeDocument/2006/relationships/hyperlink" Target="http://amigo.geneontology.org/cgi-bin/amigo/term-details.cgi?term=GO:0044249&amp;session_id=2458amigo1277852640" TargetMode="External"/><Relationship Id="rId745" Type="http://schemas.openxmlformats.org/officeDocument/2006/relationships/hyperlink" Target="http://amigo.geneontology.org/cgi-bin/amigo/term-details.cgi?term=GO:0034645&amp;session_id=2458amigo1277852640" TargetMode="External"/><Relationship Id="rId746" Type="http://schemas.openxmlformats.org/officeDocument/2006/relationships/hyperlink" Target="http://amigo.geneontology.org/cgi-bin/amigo/term-details.cgi?term=GO:0006350&amp;session_id=2458amigo1277852640" TargetMode="External"/><Relationship Id="rId747" Type="http://schemas.openxmlformats.org/officeDocument/2006/relationships/hyperlink" Target="http://amigo.geneontology.org/cgi-bin/amigo/term-details.cgi?term=GO:0023052&amp;session_id=1654amigo1277330731" TargetMode="External"/><Relationship Id="rId748" Type="http://schemas.openxmlformats.org/officeDocument/2006/relationships/hyperlink" Target="http://amigo.geneontology.org/cgi-bin/amigo/term-details.cgi?term=GO:0023033&amp;session_id=1654amigo1277330731" TargetMode="External"/><Relationship Id="rId749" Type="http://schemas.openxmlformats.org/officeDocument/2006/relationships/hyperlink" Target="http://amigo.geneontology.org/cgi-bin/amigo/term-details.cgi?term=GO:0007166&amp;session_id=1654amigo1277330731" TargetMode="External"/><Relationship Id="rId350" Type="http://schemas.openxmlformats.org/officeDocument/2006/relationships/hyperlink" Target="http://amigo.geneontology.org/cgi-bin/amigo/term-details.cgi?term=GO:0008152&amp;session_id=5442amigo1279225857" TargetMode="External"/><Relationship Id="rId351" Type="http://schemas.openxmlformats.org/officeDocument/2006/relationships/hyperlink" Target="http://amigo.geneontology.org/cgi-bin/amigo/term-details.cgi?term=GO:0044237&amp;session_id=5442amigo1279225857" TargetMode="External"/><Relationship Id="rId352" Type="http://schemas.openxmlformats.org/officeDocument/2006/relationships/hyperlink" Target="http://amigo.geneontology.org/cgi-bin/amigo/term-details.cgi?term=GO:0006519&amp;session_id=5442amigo1279225857" TargetMode="External"/><Relationship Id="rId353" Type="http://schemas.openxmlformats.org/officeDocument/2006/relationships/hyperlink" Target="http://amigo.geneontology.org/cgi-bin/amigo/term-details.cgi?term=GO:0006520&amp;session_id=5442amigo1279225857" TargetMode="External"/><Relationship Id="rId354" Type="http://schemas.openxmlformats.org/officeDocument/2006/relationships/hyperlink" Target="http://amigo.geneontology.org/cgi-bin/amigo/term-details.cgi?term=GO:0009064&amp;session_id=5442amigo1279225857" TargetMode="External"/><Relationship Id="rId355" Type="http://schemas.openxmlformats.org/officeDocument/2006/relationships/hyperlink" Target="http://amigo.geneontology.org/cgi-bin/amigo/term-details.cgi?term=GO:0032502&amp;session_id=9106amigo1275948117" TargetMode="External"/><Relationship Id="rId356" Type="http://schemas.openxmlformats.org/officeDocument/2006/relationships/hyperlink" Target="http://amigo.geneontology.org/cgi-bin/amigo/term-details.cgi?term=GO:0007275&amp;session_id=9106amigo1275948117" TargetMode="External"/><Relationship Id="rId357" Type="http://schemas.openxmlformats.org/officeDocument/2006/relationships/hyperlink" Target="http://amigo.geneontology.org/cgi-bin/amigo/term-details.cgi?term=GO:0051234&amp;session_id=9030amigo1276280313" TargetMode="External"/><Relationship Id="rId358" Type="http://schemas.openxmlformats.org/officeDocument/2006/relationships/hyperlink" Target="http://amigo.geneontology.org/cgi-bin/amigo/term-details.cgi?term=GO:0006810&amp;session_id=9030amigo1276280313" TargetMode="External"/><Relationship Id="rId359" Type="http://schemas.openxmlformats.org/officeDocument/2006/relationships/hyperlink" Target="http://amigo.geneontology.org/cgi-bin/amigo/term-details.cgi?term=GO:0046907&amp;session_id=1396amigo1276710825" TargetMode="External"/><Relationship Id="rId1208" Type="http://schemas.openxmlformats.org/officeDocument/2006/relationships/hyperlink" Target="http://amigo.geneontology.org/cgi-bin/amigo/term-details.cgi?term=GO:0009058&amp;session_id=9158amigo1277853140" TargetMode="External"/><Relationship Id="rId1209" Type="http://schemas.openxmlformats.org/officeDocument/2006/relationships/hyperlink" Target="http://amigo.geneontology.org/cgi-bin/amigo/term-details.cgi?term=GO:0044249&amp;session_id=9158amigo1277853140" TargetMode="External"/><Relationship Id="rId1600" Type="http://schemas.openxmlformats.org/officeDocument/2006/relationships/hyperlink" Target="http://amigo.geneontology.org/cgi-bin/amigo/term-details.cgi?term=GO:0008152&amp;session_id=9141amigo1277851191" TargetMode="External"/><Relationship Id="rId1601" Type="http://schemas.openxmlformats.org/officeDocument/2006/relationships/hyperlink" Target="http://amigo.geneontology.org/cgi-bin/amigo/term-details.cgi?term=GO:0043170&amp;session_id=9141amigo1277851191" TargetMode="External"/><Relationship Id="rId1602" Type="http://schemas.openxmlformats.org/officeDocument/2006/relationships/hyperlink" Target="http://amigo.geneontology.org/cgi-bin/amigo/term-details.cgi?term=GO:0019538&amp;session_id=9141amigo1277851191" TargetMode="External"/><Relationship Id="rId1603" Type="http://schemas.openxmlformats.org/officeDocument/2006/relationships/hyperlink" Target="http://amigo.geneontology.org/cgi-bin/amigo/term-details.cgi?term=GO:0023052&amp;session_id=5644amigo1277853980" TargetMode="External"/><Relationship Id="rId1604" Type="http://schemas.openxmlformats.org/officeDocument/2006/relationships/hyperlink" Target="http://amigo.geneontology.org/cgi-bin/amigo/term-details.cgi?term=GO:0023033&amp;session_id=5644amigo1277853980" TargetMode="External"/><Relationship Id="rId1605" Type="http://schemas.openxmlformats.org/officeDocument/2006/relationships/hyperlink" Target="http://amigo.geneontology.org/cgi-bin/amigo/term-details.cgi?term=GO:0007166&amp;session_id=5644amigo1277853980" TargetMode="External"/><Relationship Id="rId1606" Type="http://schemas.openxmlformats.org/officeDocument/2006/relationships/hyperlink" Target="http://amigo.geneontology.org/cgi-bin/amigo/term-details.cgi?term=GO:0016055&amp;session_id=5644amigo1277853980" TargetMode="External"/><Relationship Id="rId1607" Type="http://schemas.openxmlformats.org/officeDocument/2006/relationships/hyperlink" Target="http://amigo.geneontology.org/cgi-bin/amigo/term-details.cgi?term=GO:0008152&amp;session_id=4253amigo1277919701" TargetMode="External"/><Relationship Id="rId1608" Type="http://schemas.openxmlformats.org/officeDocument/2006/relationships/hyperlink" Target="http://amigo.geneontology.org/cgi-bin/amigo/term-details.cgi?term=GO:0055114&amp;session_id=4253amigo1277919701" TargetMode="External"/><Relationship Id="rId1609" Type="http://schemas.openxmlformats.org/officeDocument/2006/relationships/hyperlink" Target="http://amigo.geneontology.org/cgi-bin/amigo/term-details.cgi?term=GO:0008152&amp;session_id=9141amigo1277851191" TargetMode="External"/><Relationship Id="rId1210" Type="http://schemas.openxmlformats.org/officeDocument/2006/relationships/hyperlink" Target="http://amigo.geneontology.org/cgi-bin/amigo/term-details.cgi?term=GO:0034645&amp;session_id=9158amigo1277853140" TargetMode="External"/><Relationship Id="rId1211" Type="http://schemas.openxmlformats.org/officeDocument/2006/relationships/hyperlink" Target="http://amigo.geneontology.org/cgi-bin/amigo/term-details.cgi?term=GO:0006350&amp;session_id=9158amigo1277853140" TargetMode="External"/><Relationship Id="rId750" Type="http://schemas.openxmlformats.org/officeDocument/2006/relationships/hyperlink" Target="http://amigo.geneontology.org/cgi-bin/amigo/term-details.cgi?term=GO:0023052&amp;session_id=905amigo1276121993" TargetMode="External"/><Relationship Id="rId751" Type="http://schemas.openxmlformats.org/officeDocument/2006/relationships/hyperlink" Target="http://amigo.geneontology.org/cgi-bin/amigo/term-details.cgi?term=GO:0023033&amp;session_id=905amigo1276121993" TargetMode="External"/><Relationship Id="rId752" Type="http://schemas.openxmlformats.org/officeDocument/2006/relationships/hyperlink" Target="http://amigo.geneontology.org/cgi-bin/amigo/term-details.cgi?term=GO:0007166&amp;session_id=1396amigo1276710825" TargetMode="External"/><Relationship Id="rId753" Type="http://schemas.openxmlformats.org/officeDocument/2006/relationships/hyperlink" Target="http://amigo.geneontology.org/cgi-bin/amigo/term-details.cgi?term=GO:0007167&amp;session_id=1396amigo1276710825" TargetMode="External"/><Relationship Id="rId754" Type="http://schemas.openxmlformats.org/officeDocument/2006/relationships/hyperlink" Target="http://amigo.geneontology.org/cgi-bin/amigo/term-details.cgi?term=GO:0007178&amp;session_id=1396amigo1276710825" TargetMode="External"/><Relationship Id="rId755" Type="http://schemas.openxmlformats.org/officeDocument/2006/relationships/hyperlink" Target="http://amigo.geneontology.org/cgi-bin/amigo/term-details.cgi?term=GO:0032502&amp;session_id=9106amigo1275948117" TargetMode="External"/><Relationship Id="rId756" Type="http://schemas.openxmlformats.org/officeDocument/2006/relationships/hyperlink" Target="http://amigo.geneontology.org/cgi-bin/amigo/term-details.cgi?term=GO:0007275&amp;session_id=9106amigo1275948117" TargetMode="External"/><Relationship Id="rId757" Type="http://schemas.openxmlformats.org/officeDocument/2006/relationships/hyperlink" Target="http://amigo.geneontology.org/cgi-bin/amigo/term-details.cgi?term=GO:0051234&amp;session_id=9030amigo1276280313" TargetMode="External"/><Relationship Id="rId758" Type="http://schemas.openxmlformats.org/officeDocument/2006/relationships/hyperlink" Target="http://amigo.geneontology.org/cgi-bin/amigo/term-details.cgi?term=GO:0006810&amp;session_id=9030amigo1276280313" TargetMode="External"/><Relationship Id="rId759" Type="http://schemas.openxmlformats.org/officeDocument/2006/relationships/hyperlink" Target="http://amigo.geneontology.org/cgi-bin/amigo/term-details.cgi?term=GO:0046907&amp;session_id=1396amigo1276710825" TargetMode="External"/><Relationship Id="rId360" Type="http://schemas.openxmlformats.org/officeDocument/2006/relationships/hyperlink" Target="http://amigo.geneontology.org/cgi-bin/amigo/term-details.cgi?term=GO:0008152&amp;session_id=4414amigo1279231570" TargetMode="External"/><Relationship Id="rId361" Type="http://schemas.openxmlformats.org/officeDocument/2006/relationships/hyperlink" Target="http://amigo.geneontology.org/cgi-bin/amigo/term-details.cgi?term=GO:0044238&amp;session_id=4414amigo1279231570" TargetMode="External"/><Relationship Id="rId362" Type="http://schemas.openxmlformats.org/officeDocument/2006/relationships/hyperlink" Target="http://amigo.geneontology.org/cgi-bin/amigo/term-details.cgi?term=GO:0006629&amp;session_id=4414amigo1279231570" TargetMode="External"/><Relationship Id="rId363" Type="http://schemas.openxmlformats.org/officeDocument/2006/relationships/hyperlink" Target="http://amigo.geneontology.org/cgi-bin/amigo/term-details.cgi?term=GO:0051234&amp;session_id=5382amigo1276192900" TargetMode="External"/><Relationship Id="rId364" Type="http://schemas.openxmlformats.org/officeDocument/2006/relationships/hyperlink" Target="http://amigo.geneontology.org/cgi-bin/amigo/term-details.cgi?term=GO:0006810&amp;session_id=5382amigo1276192900" TargetMode="External"/><Relationship Id="rId365" Type="http://schemas.openxmlformats.org/officeDocument/2006/relationships/hyperlink" Target="http://amigo.geneontology.org/cgi-bin/amigo/term-details.cgi?term=GO:0008152&amp;session_id=9158amigo1277853140" TargetMode="External"/><Relationship Id="rId366" Type="http://schemas.openxmlformats.org/officeDocument/2006/relationships/hyperlink" Target="http://amigo.geneontology.org/cgi-bin/amigo/term-details.cgi?term=GO:0009058&amp;session_id=9158amigo1277853140" TargetMode="External"/><Relationship Id="rId367" Type="http://schemas.openxmlformats.org/officeDocument/2006/relationships/hyperlink" Target="http://amigo.geneontology.org/cgi-bin/amigo/term-details.cgi?term=GO:0044249&amp;session_id=9158amigo1277853140" TargetMode="External"/><Relationship Id="rId368" Type="http://schemas.openxmlformats.org/officeDocument/2006/relationships/hyperlink" Target="http://amigo.geneontology.org/cgi-bin/amigo/term-details.cgi?term=GO:0034645&amp;session_id=9158amigo1277853140" TargetMode="External"/><Relationship Id="rId369" Type="http://schemas.openxmlformats.org/officeDocument/2006/relationships/hyperlink" Target="http://amigo.geneontology.org/cgi-bin/amigo/term-details.cgi?term=GO:0006350&amp;session_id=9158amigo1277853140" TargetMode="External"/><Relationship Id="rId1212" Type="http://schemas.openxmlformats.org/officeDocument/2006/relationships/hyperlink" Target="http://amigo.geneontology.org/cgi-bin/amigo/term-details.cgi?term=GO:0045449&amp;session_id=9158amigo1277853140" TargetMode="External"/><Relationship Id="rId1213" Type="http://schemas.openxmlformats.org/officeDocument/2006/relationships/hyperlink" Target="http://amigo.geneontology.org/cgi-bin/amigo/term-details.cgi?term=GO:0032502&amp;session_id=9106amigo1275948117" TargetMode="External"/><Relationship Id="rId1214" Type="http://schemas.openxmlformats.org/officeDocument/2006/relationships/hyperlink" Target="http://amigo.geneontology.org/cgi-bin/amigo/term-details.cgi?term=GO:0007275&amp;session_id=9106amigo1275948117" TargetMode="External"/><Relationship Id="rId1215" Type="http://schemas.openxmlformats.org/officeDocument/2006/relationships/hyperlink" Target="http://amigo.geneontology.org/cgi-bin/amigo/term-details.cgi?term=GO:0009987&amp;session_id=9686amigo1275932518" TargetMode="External"/><Relationship Id="rId1216" Type="http://schemas.openxmlformats.org/officeDocument/2006/relationships/hyperlink" Target="http://amigo.geneontology.org/cgi-bin/amigo/term-details.cgi?term=GO:0051234&amp;session_id=9458amigo1277850888" TargetMode="External"/><Relationship Id="rId1217" Type="http://schemas.openxmlformats.org/officeDocument/2006/relationships/hyperlink" Target="http://amigo.geneontology.org/cgi-bin/amigo/term-details.cgi?term=GO:0006810&amp;session_id=9458amigo1277850888" TargetMode="External"/><Relationship Id="rId1218" Type="http://schemas.openxmlformats.org/officeDocument/2006/relationships/hyperlink" Target="http://amigo.geneontology.org/cgi-bin/amigo/term-details.cgi?term=GO:0008152&amp;session_id=9158amigo1277853140" TargetMode="External"/><Relationship Id="rId1219" Type="http://schemas.openxmlformats.org/officeDocument/2006/relationships/hyperlink" Target="http://amigo.geneontology.org/cgi-bin/amigo/term-details.cgi?term=GO:0009058&amp;session_id=9158amigo1277853140" TargetMode="External"/><Relationship Id="rId1610" Type="http://schemas.openxmlformats.org/officeDocument/2006/relationships/hyperlink" Target="http://amigo.geneontology.org/cgi-bin/amigo/term-details.cgi?term=GO:0043170&amp;session_id=9141amigo1277851191" TargetMode="External"/><Relationship Id="rId1611" Type="http://schemas.openxmlformats.org/officeDocument/2006/relationships/hyperlink" Target="http://amigo.geneontology.org/cgi-bin/amigo/term-details.cgi?term=GO:0019538&amp;session_id=9141amigo1277851191" TargetMode="External"/><Relationship Id="rId1612" Type="http://schemas.openxmlformats.org/officeDocument/2006/relationships/hyperlink" Target="http://amigo.geneontology.org/cgi-bin/amigo/term-details.cgi?term=GO:0023052&amp;session_id=3680amigo1280183743" TargetMode="External"/><Relationship Id="rId1613" Type="http://schemas.openxmlformats.org/officeDocument/2006/relationships/hyperlink" Target="http://amigo.geneontology.org/cgi-bin/amigo/term-details.cgi?term=GO:0023046&amp;session_id=3680amigo1280183743" TargetMode="External"/><Relationship Id="rId1614" Type="http://schemas.openxmlformats.org/officeDocument/2006/relationships/hyperlink" Target="http://amigo.geneontology.org/cgi-bin/amigo/term-details.cgi?term=GO:0023051&amp;session_id=3680amigo1280183743" TargetMode="External"/><Relationship Id="rId1615" Type="http://schemas.openxmlformats.org/officeDocument/2006/relationships/hyperlink" Target="http://amigo.geneontology.org/cgi-bin/amigo/term-details.cgi?term=GO:0023057&amp;session_id=3680amigo1280183743" TargetMode="External"/><Relationship Id="rId1616" Type="http://schemas.openxmlformats.org/officeDocument/2006/relationships/hyperlink" Target="http://amigo.geneontology.org/cgi-bin/amigo/term-details.cgi?term=GO:0008152&amp;session_id=8067amigo1277934670" TargetMode="External"/><Relationship Id="rId1617" Type="http://schemas.openxmlformats.org/officeDocument/2006/relationships/hyperlink" Target="http://amigo.geneontology.org/cgi-bin/amigo/term-details.cgi?term=GO:0009058&amp;session_id=8067amigo1277934670" TargetMode="External"/><Relationship Id="rId1618" Type="http://schemas.openxmlformats.org/officeDocument/2006/relationships/hyperlink" Target="http://amigo.geneontology.org/cgi-bin/amigo/term-details.cgi?term=GO:0032774&amp;session_id=8067amigo1277934670" TargetMode="External"/><Relationship Id="rId1619" Type="http://schemas.openxmlformats.org/officeDocument/2006/relationships/hyperlink" Target="http://amigo.geneontology.org/cgi-bin/amigo/term-details.cgi?term=GO:0006351&amp;session_id=8067amigo1277934670" TargetMode="External"/><Relationship Id="rId1220" Type="http://schemas.openxmlformats.org/officeDocument/2006/relationships/hyperlink" Target="http://amigo.geneontology.org/cgi-bin/amigo/term-details.cgi?term=GO:0044249&amp;session_id=9158amigo1277853140" TargetMode="External"/><Relationship Id="rId1221" Type="http://schemas.openxmlformats.org/officeDocument/2006/relationships/hyperlink" Target="http://amigo.geneontology.org/cgi-bin/amigo/term-details.cgi?term=GO:0034645&amp;session_id=9158amigo1277853140" TargetMode="External"/><Relationship Id="rId760" Type="http://schemas.openxmlformats.org/officeDocument/2006/relationships/hyperlink" Target="http://amigo.geneontology.org/cgi-bin/amigo/term-details.cgi?term=GO:0008152&amp;session_id=6142amigo1276099675" TargetMode="External"/><Relationship Id="rId761" Type="http://schemas.openxmlformats.org/officeDocument/2006/relationships/hyperlink" Target="http://amigo.geneontology.org/cgi-bin/amigo/term-details.cgi?term=GO:0008152&amp;session_id=5223amigo1277934957" TargetMode="External"/><Relationship Id="rId762" Type="http://schemas.openxmlformats.org/officeDocument/2006/relationships/hyperlink" Target="http://amigo.geneontology.org/cgi-bin/amigo/term-details.cgi?term=GO:0044238&amp;session_id=5223amigo1277934957" TargetMode="External"/><Relationship Id="rId763" Type="http://schemas.openxmlformats.org/officeDocument/2006/relationships/hyperlink" Target="http://amigo.geneontology.org/cgi-bin/amigo/term-details.cgi?term=GO:0008152&amp;session_id=3306amigo1279578131" TargetMode="External"/><Relationship Id="rId764" Type="http://schemas.openxmlformats.org/officeDocument/2006/relationships/hyperlink" Target="http://amigo.geneontology.org/cgi-bin/amigo/term-details.cgi?term=GO:0009056&amp;session_id=3306amigo1279578131" TargetMode="External"/><Relationship Id="rId765" Type="http://schemas.openxmlformats.org/officeDocument/2006/relationships/hyperlink" Target="http://amigo.geneontology.org/cgi-bin/amigo/term-details.cgi?term=GO:0044248&amp;session_id=3306amigo1279578131" TargetMode="External"/><Relationship Id="rId766" Type="http://schemas.openxmlformats.org/officeDocument/2006/relationships/hyperlink" Target="http://amigo.geneontology.org/cgi-bin/amigo/term-details.cgi?term=GO:0044265&amp;session_id=3306amigo1279578131" TargetMode="External"/><Relationship Id="rId767" Type="http://schemas.openxmlformats.org/officeDocument/2006/relationships/hyperlink" Target="http://amigo.geneontology.org/cgi-bin/amigo/term-details.cgi?term=GO:0006401&amp;session_id=3306amigo1279578131" TargetMode="External"/><Relationship Id="rId768" Type="http://schemas.openxmlformats.org/officeDocument/2006/relationships/hyperlink" Target="http://amigo.geneontology.org/cgi-bin/amigo/term-details.cgi?term=GO:0006402&amp;session_id=3306amigo1279578131" TargetMode="External"/><Relationship Id="rId769" Type="http://schemas.openxmlformats.org/officeDocument/2006/relationships/hyperlink" Target="http://amigo.geneontology.org/cgi-bin/amigo/term-details.cgi?term=GO:0000956&amp;session_id=3306amigo1279578131" TargetMode="External"/><Relationship Id="rId370" Type="http://schemas.openxmlformats.org/officeDocument/2006/relationships/hyperlink" Target="http://amigo.geneontology.org/cgi-bin/amigo/term-details.cgi?term=GO:0045449&amp;session_id=9158amigo1277853140" TargetMode="External"/><Relationship Id="rId371" Type="http://schemas.openxmlformats.org/officeDocument/2006/relationships/hyperlink" Target="http://amigo.geneontology.org/cgi-bin/amigo/term-details.cgi?term=GO:0008152&amp;session_id=2458amigo1277852640" TargetMode="External"/><Relationship Id="rId372" Type="http://schemas.openxmlformats.org/officeDocument/2006/relationships/hyperlink" Target="http://amigo.geneontology.org/cgi-bin/amigo/term-details.cgi?term=GO:0009058&amp;session_id=2458amigo1277852640" TargetMode="External"/><Relationship Id="rId373" Type="http://schemas.openxmlformats.org/officeDocument/2006/relationships/hyperlink" Target="http://amigo.geneontology.org/cgi-bin/amigo/term-details.cgi?term=GO:0044249&amp;session_id=2458amigo1277852640" TargetMode="External"/><Relationship Id="rId374" Type="http://schemas.openxmlformats.org/officeDocument/2006/relationships/hyperlink" Target="http://amigo.geneontology.org/cgi-bin/amigo/term-details.cgi?term=GO:0034645&amp;session_id=2458amigo1277852640" TargetMode="External"/><Relationship Id="rId375" Type="http://schemas.openxmlformats.org/officeDocument/2006/relationships/hyperlink" Target="http://amigo.geneontology.org/cgi-bin/amigo/term-details.cgi?term=GO:0006350&amp;session_id=2458amigo1277852640" TargetMode="External"/><Relationship Id="rId376" Type="http://schemas.openxmlformats.org/officeDocument/2006/relationships/hyperlink" Target="http://amigo.geneontology.org/cgi-bin/amigo/term-details.cgi?term=GO:0009987&amp;session_id=1615amigo1278107175" TargetMode="External"/><Relationship Id="rId377" Type="http://schemas.openxmlformats.org/officeDocument/2006/relationships/hyperlink" Target="http://amigo.geneontology.org/cgi-bin/amigo/term-details.cgi?term=GO:0008219&amp;session_id=1615amigo1278107175" TargetMode="External"/><Relationship Id="rId378" Type="http://schemas.openxmlformats.org/officeDocument/2006/relationships/hyperlink" Target="http://amigo.geneontology.org/cgi-bin/amigo/term-details.cgi?term=GO:0010942&amp;session_id=1615amigo1278107175" TargetMode="External"/><Relationship Id="rId379" Type="http://schemas.openxmlformats.org/officeDocument/2006/relationships/hyperlink" Target="http://amigo.geneontology.org/cgi-bin/amigo/term-details.cgi?term=GO:0043068&amp;session_id=1615amigo1278107175" TargetMode="External"/><Relationship Id="rId1222" Type="http://schemas.openxmlformats.org/officeDocument/2006/relationships/hyperlink" Target="http://amigo.geneontology.org/cgi-bin/amigo/term-details.cgi?term=GO:0006350&amp;session_id=9158amigo1277853140" TargetMode="External"/><Relationship Id="rId1223" Type="http://schemas.openxmlformats.org/officeDocument/2006/relationships/hyperlink" Target="http://amigo.geneontology.org/cgi-bin/amigo/term-details.cgi?term=GO:0045449&amp;session_id=9158amigo1277853140" TargetMode="External"/><Relationship Id="rId1224" Type="http://schemas.openxmlformats.org/officeDocument/2006/relationships/hyperlink" Target="http://amigo.geneontology.org/cgi-bin/amigo/term-details.cgi?term=GO:0008152&amp;session_id=696amigo1279825528" TargetMode="External"/><Relationship Id="rId1225" Type="http://schemas.openxmlformats.org/officeDocument/2006/relationships/hyperlink" Target="http://amigo.geneontology.org/cgi-bin/amigo/term-details.cgi?term=GO:0044237&amp;session_id=696amigo1279825528" TargetMode="External"/><Relationship Id="rId1226" Type="http://schemas.openxmlformats.org/officeDocument/2006/relationships/hyperlink" Target="http://amigo.geneontology.org/cgi-bin/amigo/term-details.cgi?term=GO:0044260&amp;session_id=696amigo1279825528" TargetMode="External"/><Relationship Id="rId1227" Type="http://schemas.openxmlformats.org/officeDocument/2006/relationships/hyperlink" Target="http://amigo.geneontology.org/cgi-bin/amigo/term-details.cgi?term=GO:0032502&amp;session_id=9672amigo1277498465" TargetMode="External"/><Relationship Id="rId1228" Type="http://schemas.openxmlformats.org/officeDocument/2006/relationships/hyperlink" Target="http://amigo.geneontology.org/cgi-bin/amigo/term-details.cgi?term=GO:0048856&amp;session_id=9672amigo1277498465" TargetMode="External"/><Relationship Id="rId1229" Type="http://schemas.openxmlformats.org/officeDocument/2006/relationships/hyperlink" Target="http://amigo.geneontology.org/cgi-bin/amigo/term-details.cgi?term=GO:0048513&amp;session_id=9672amigo1277498465" TargetMode="External"/><Relationship Id="rId1620" Type="http://schemas.openxmlformats.org/officeDocument/2006/relationships/hyperlink" Target="http://amigo.geneontology.org/cgi-bin/amigo/term-details.cgi?term=GO:0045893&amp;session_id=7605amigo1279827623" TargetMode="External"/><Relationship Id="rId1621" Type="http://schemas.openxmlformats.org/officeDocument/2006/relationships/hyperlink" Target="http://amigo.geneontology.org/cgi-bin/amigo/term-details.cgi?term=GO:0008152&amp;session_id=5824amigo1280184003" TargetMode="External"/><Relationship Id="rId1622" Type="http://schemas.openxmlformats.org/officeDocument/2006/relationships/hyperlink" Target="http://amigo.geneontology.org/cgi-bin/amigo/term-details.cgi?term=GO:0044237&amp;session_id=5824amigo1280184003" TargetMode="External"/><Relationship Id="rId1623" Type="http://schemas.openxmlformats.org/officeDocument/2006/relationships/hyperlink" Target="http://amigo.geneontology.org/cgi-bin/amigo/term-details.cgi?term=GO:0044260&amp;session_id=5824amigo1280184003" TargetMode="External"/><Relationship Id="rId1624" Type="http://schemas.openxmlformats.org/officeDocument/2006/relationships/hyperlink" Target="http://amigo.geneontology.org/cgi-bin/amigo/term-details.cgi?term=GO:0006259&amp;session_id=5824amigo1280184003" TargetMode="External"/><Relationship Id="rId1625" Type="http://schemas.openxmlformats.org/officeDocument/2006/relationships/hyperlink" Target="http://amigo.geneontology.org/cgi-bin/amigo/term-details.cgi?term=GO:0044237&amp;session_id=5366amigo1276120235" TargetMode="External"/><Relationship Id="rId1626" Type="http://schemas.openxmlformats.org/officeDocument/2006/relationships/hyperlink" Target="http://amigo.geneontology.org/cgi-bin/amigo/term-details.cgi?term=GO:0008152&amp;session_id=8639amigo1276196202" TargetMode="External"/><Relationship Id="rId1627" Type="http://schemas.openxmlformats.org/officeDocument/2006/relationships/hyperlink" Target="http://amigo.geneontology.org/cgi-bin/amigo/term-details.cgi?term=GO:0006793&amp;session_id=3018amigo1276548474" TargetMode="External"/><Relationship Id="rId1628" Type="http://schemas.openxmlformats.org/officeDocument/2006/relationships/hyperlink" Target="http://amigo.geneontology.org/cgi-bin/amigo/term-details.cgi?term=GO:0006796&amp;session_id=3018amigo1276548474" TargetMode="External"/><Relationship Id="rId1629" Type="http://schemas.openxmlformats.org/officeDocument/2006/relationships/hyperlink" Target="http://amigo.geneontology.org/cgi-bin/amigo/term-details.cgi?term=GO:0016310&amp;session_id=3018amigo1276548474" TargetMode="External"/><Relationship Id="rId1230" Type="http://schemas.openxmlformats.org/officeDocument/2006/relationships/hyperlink" Target="http://amigo.geneontology.org/cgi-bin/amigo/term-details.cgi?term=GO:0009888&amp;session_id=9672amigo1277498465" TargetMode="External"/><Relationship Id="rId1231" Type="http://schemas.openxmlformats.org/officeDocument/2006/relationships/hyperlink" Target="http://amigo.geneontology.org/cgi-bin/amigo/term-details.cgi?term=GO:0007398&amp;session_id=3191amigo1279825694" TargetMode="External"/><Relationship Id="rId770" Type="http://schemas.openxmlformats.org/officeDocument/2006/relationships/hyperlink" Target="http://amigo.geneontology.org/cgi-bin/amigo/term-details.cgi?term=GO:0008152&amp;session_id=7614amigo1279578295" TargetMode="External"/><Relationship Id="rId771" Type="http://schemas.openxmlformats.org/officeDocument/2006/relationships/hyperlink" Target="http://amigo.geneontology.org/cgi-bin/amigo/term-details.cgi?term=GO:0044237&amp;session_id=7614amigo1279578295" TargetMode="External"/><Relationship Id="rId772" Type="http://schemas.openxmlformats.org/officeDocument/2006/relationships/hyperlink" Target="http://amigo.geneontology.org/cgi-bin/amigo/term-details.cgi?term=GO:0006730&amp;session_id=7614amigo1279578295" TargetMode="External"/><Relationship Id="rId773" Type="http://schemas.openxmlformats.org/officeDocument/2006/relationships/hyperlink" Target="http://amigo.geneontology.org/cgi-bin/amigo/term-details.cgi?term=GO:0009987&amp;session_id=4605amigo1277753468" TargetMode="External"/><Relationship Id="rId774" Type="http://schemas.openxmlformats.org/officeDocument/2006/relationships/hyperlink" Target="http://amigo.geneontology.org/cgi-bin/amigo/term-details.cgi?term=GO:0008219&amp;session_id=4605amigo1277753468" TargetMode="External"/><Relationship Id="rId775" Type="http://schemas.openxmlformats.org/officeDocument/2006/relationships/hyperlink" Target="http://amigo.geneontology.org/cgi-bin/amigo/term-details.cgi?term=GO:0012501&amp;session_id=4605amigo1277753468" TargetMode="External"/><Relationship Id="rId776" Type="http://schemas.openxmlformats.org/officeDocument/2006/relationships/hyperlink" Target="http://amigo.geneontology.org/cgi-bin/amigo/term-details.cgi?term=GO:0006915&amp;session_id=4605amigo1277753468" TargetMode="External"/><Relationship Id="rId777" Type="http://schemas.openxmlformats.org/officeDocument/2006/relationships/hyperlink" Target="http://amigo.geneontology.org/cgi-bin/amigo/term-details.cgi?term=GO:0023052&amp;session_id=5572amigo1279578616" TargetMode="External"/><Relationship Id="rId778" Type="http://schemas.openxmlformats.org/officeDocument/2006/relationships/hyperlink" Target="http://amigo.geneontology.org/cgi-bin/amigo/term-details.cgi?term=GO:0023033&amp;session_id=5572amigo1279578616" TargetMode="External"/><Relationship Id="rId779" Type="http://schemas.openxmlformats.org/officeDocument/2006/relationships/hyperlink" Target="http://amigo.geneontology.org/cgi-bin/amigo/term-details.cgi?term=GO:0007166&amp;session_id=5572amigo1279578616" TargetMode="External"/><Relationship Id="rId380" Type="http://schemas.openxmlformats.org/officeDocument/2006/relationships/hyperlink" Target="http://amigo.geneontology.org/cgi-bin/amigo/term-details.cgi?term=GO:0012502&amp;session_id=1615amigo1278107175" TargetMode="External"/><Relationship Id="rId381" Type="http://schemas.openxmlformats.org/officeDocument/2006/relationships/hyperlink" Target="http://amigo.geneontology.org/cgi-bin/amigo/term-details.cgi?term=GO:0051234&amp;session_id=5382amigo1276192900" TargetMode="External"/><Relationship Id="rId382" Type="http://schemas.openxmlformats.org/officeDocument/2006/relationships/hyperlink" Target="http://amigo.geneontology.org/cgi-bin/amigo/term-details.cgi?term=GO:0006810&amp;session_id=5382amigo1276192900" TargetMode="External"/><Relationship Id="rId383" Type="http://schemas.openxmlformats.org/officeDocument/2006/relationships/hyperlink" Target="http://amigo.geneontology.org/cgi-bin/amigo/term-details.cgi?term=GO:0008152&amp;session_id=9141amigo1277851191" TargetMode="External"/><Relationship Id="rId384" Type="http://schemas.openxmlformats.org/officeDocument/2006/relationships/hyperlink" Target="http://amigo.geneontology.org/cgi-bin/amigo/term-details.cgi?term=GO:0043170&amp;session_id=9141amigo1277851191" TargetMode="External"/><Relationship Id="rId385" Type="http://schemas.openxmlformats.org/officeDocument/2006/relationships/hyperlink" Target="http://amigo.geneontology.org/cgi-bin/amigo/term-details.cgi?term=GO:0019538&amp;session_id=9141amigo1277851191" TargetMode="External"/><Relationship Id="rId386" Type="http://schemas.openxmlformats.org/officeDocument/2006/relationships/hyperlink" Target="http://amigo.geneontology.org/cgi-bin/amigo/term-details.cgi?term=GO:0044237&amp;session_id=7094amigo1278432221" TargetMode="External"/><Relationship Id="rId387" Type="http://schemas.openxmlformats.org/officeDocument/2006/relationships/hyperlink" Target="http://amigo.geneontology.org/cgi-bin/amigo/term-details.cgi?term=GO:0031329&amp;session_id=7094amigo1278432221" TargetMode="External"/><Relationship Id="rId388" Type="http://schemas.openxmlformats.org/officeDocument/2006/relationships/hyperlink" Target="http://amigo.geneontology.org/cgi-bin/amigo/term-details.cgi?term=GO:0030811&amp;session_id=7094amigo1278432221" TargetMode="External"/><Relationship Id="rId389" Type="http://schemas.openxmlformats.org/officeDocument/2006/relationships/hyperlink" Target="http://amigo.geneontology.org/cgi-bin/amigo/term-details.cgi?term=GO:0033121&amp;session_id=7094amigo1278432221" TargetMode="External"/><Relationship Id="rId1232" Type="http://schemas.openxmlformats.org/officeDocument/2006/relationships/hyperlink" Target="http://amigo.geneontology.org/cgi-bin/amigo/term-details.cgi?term=GO:0008544&amp;session_id=3191amigo1279825694" TargetMode="External"/><Relationship Id="rId1233" Type="http://schemas.openxmlformats.org/officeDocument/2006/relationships/hyperlink" Target="http://amigo.geneontology.org/cgi-bin/amigo/term-details.cgi?term=GO:0009913&amp;session_id=3191amigo1279825694" TargetMode="External"/><Relationship Id="rId1234" Type="http://schemas.openxmlformats.org/officeDocument/2006/relationships/hyperlink" Target="http://amigo.geneontology.org/cgi-bin/amigo/term-details.cgi?term=GO:0030216&amp;session_id=3191amigo1279825694" TargetMode="External"/><Relationship Id="rId1235" Type="http://schemas.openxmlformats.org/officeDocument/2006/relationships/hyperlink" Target="http://amigo.geneontology.org/cgi-bin/amigo/term-details.cgi?term=GO:0008152&amp;session_id=9158amigo1277853140" TargetMode="External"/><Relationship Id="rId1236" Type="http://schemas.openxmlformats.org/officeDocument/2006/relationships/hyperlink" Target="http://amigo.geneontology.org/cgi-bin/amigo/term-details.cgi?term=GO:0009058&amp;session_id=9158amigo1277853140" TargetMode="External"/><Relationship Id="rId1237" Type="http://schemas.openxmlformats.org/officeDocument/2006/relationships/hyperlink" Target="http://amigo.geneontology.org/cgi-bin/amigo/term-details.cgi?term=GO:0044249&amp;session_id=9158amigo1277853140" TargetMode="External"/><Relationship Id="rId1238" Type="http://schemas.openxmlformats.org/officeDocument/2006/relationships/hyperlink" Target="http://amigo.geneontology.org/cgi-bin/amigo/term-details.cgi?term=GO:0034645&amp;session_id=9158amigo1277853140" TargetMode="External"/><Relationship Id="rId1239" Type="http://schemas.openxmlformats.org/officeDocument/2006/relationships/hyperlink" Target="http://amigo.geneontology.org/cgi-bin/amigo/term-details.cgi?term=GO:0006350&amp;session_id=9158amigo1277853140" TargetMode="External"/><Relationship Id="rId1630" Type="http://schemas.openxmlformats.org/officeDocument/2006/relationships/hyperlink" Target="http://amigo.geneontology.org/cgi-bin/amigo/term-details.cgi?term=GO:0008152&amp;session_id=9016amigo1280184226" TargetMode="External"/><Relationship Id="rId1631" Type="http://schemas.openxmlformats.org/officeDocument/2006/relationships/hyperlink" Target="http://amigo.geneontology.org/cgi-bin/amigo/term-details.cgi?term=GO:0044237&amp;session_id=9016amigo1280184226" TargetMode="External"/><Relationship Id="rId1632" Type="http://schemas.openxmlformats.org/officeDocument/2006/relationships/hyperlink" Target="http://amigo.geneontology.org/cgi-bin/amigo/term-details.cgi?term=GO:0044260&amp;session_id=9016amigo1280184226" TargetMode="External"/><Relationship Id="rId1633" Type="http://schemas.openxmlformats.org/officeDocument/2006/relationships/hyperlink" Target="http://amigo.geneontology.org/cgi-bin/amigo/term-details.cgi?term=GO:0044267&amp;session_id=9016amigo1280184226" TargetMode="External"/><Relationship Id="rId1634" Type="http://schemas.openxmlformats.org/officeDocument/2006/relationships/hyperlink" Target="http://amigo.geneontology.org/cgi-bin/amigo/term-details.cgi?term=GO:0006464&amp;session_id=9016amigo1280184226" TargetMode="External"/><Relationship Id="rId1635" Type="http://schemas.openxmlformats.org/officeDocument/2006/relationships/hyperlink" Target="http://amigo.geneontology.org/cgi-bin/amigo/term-details.cgi?term=GO:0043687&amp;session_id=9016amigo1280184226" TargetMode="External"/><Relationship Id="rId1636" Type="http://schemas.openxmlformats.org/officeDocument/2006/relationships/hyperlink" Target="http://amigo.geneontology.org/cgi-bin/amigo/term-details.cgi?term=GO:0006468&amp;session_id=9016amigo1280184226" TargetMode="External"/><Relationship Id="rId1637" Type="http://schemas.openxmlformats.org/officeDocument/2006/relationships/hyperlink" Target="http://amigo.geneontology.org/cgi-bin/amigo/term-details.cgi?term=GO:0032502&amp;session_id=9106amigo1275948117" TargetMode="External"/><Relationship Id="rId1638" Type="http://schemas.openxmlformats.org/officeDocument/2006/relationships/hyperlink" Target="http://amigo.geneontology.org/cgi-bin/amigo/term-details.cgi?term=GO:0007275&amp;session_id=9106amigo1275948117" TargetMode="External"/><Relationship Id="rId1639" Type="http://schemas.openxmlformats.org/officeDocument/2006/relationships/hyperlink" Target="http://amigo.geneontology.org/cgi-bin/amigo/term-details.cgi?term=GO:0008152&amp;session_id=3948amigo1280185463" TargetMode="External"/><Relationship Id="rId1240" Type="http://schemas.openxmlformats.org/officeDocument/2006/relationships/hyperlink" Target="http://amigo.geneontology.org/cgi-bin/amigo/term-details.cgi?term=GO:0045449&amp;session_id=9158amigo1277853140" TargetMode="External"/><Relationship Id="rId1241" Type="http://schemas.openxmlformats.org/officeDocument/2006/relationships/hyperlink" Target="http://amigo.geneontology.org/cgi-bin/amigo/term-details.cgi?term=GO:0008152&amp;session_id=9141amigo1277851191" TargetMode="External"/><Relationship Id="rId780" Type="http://schemas.openxmlformats.org/officeDocument/2006/relationships/hyperlink" Target="http://amigo.geneontology.org/cgi-bin/amigo/term-details.cgi?term=GO:0007186&amp;session_id=5572amigo1279578616" TargetMode="External"/><Relationship Id="rId781" Type="http://schemas.openxmlformats.org/officeDocument/2006/relationships/hyperlink" Target="http://amigo.geneontology.org/cgi-bin/amigo/term-details.cgi?term=GO:0007187&amp;session_id=5572amigo1279578616" TargetMode="External"/><Relationship Id="rId782" Type="http://schemas.openxmlformats.org/officeDocument/2006/relationships/hyperlink" Target="http://amigo.geneontology.org/cgi-bin/amigo/term-details.cgi?term=GO:0051234&amp;session_id=6813amigo1278103027" TargetMode="External"/><Relationship Id="rId783" Type="http://schemas.openxmlformats.org/officeDocument/2006/relationships/hyperlink" Target="http://amigo.geneontology.org/cgi-bin/amigo/term-details.cgi?term=GO:0006810&amp;session_id=6813amigo1278103027" TargetMode="External"/><Relationship Id="rId784" Type="http://schemas.openxmlformats.org/officeDocument/2006/relationships/hyperlink" Target="http://amigo.geneontology.org/cgi-bin/amigo/term-details.cgi?term=GO:0006811&amp;session_id=1676amigo1279578939" TargetMode="External"/><Relationship Id="rId785" Type="http://schemas.openxmlformats.org/officeDocument/2006/relationships/hyperlink" Target="http://amigo.geneontology.org/cgi-bin/amigo/term-details.cgi?term=GO:0006820&amp;session_id=1676amigo1279578939" TargetMode="External"/><Relationship Id="rId786" Type="http://schemas.openxmlformats.org/officeDocument/2006/relationships/hyperlink" Target="http://amigo.geneontology.org/cgi-bin/amigo/term-details.cgi?term=GO:0015698&amp;session_id=1676amigo1279578939" TargetMode="External"/><Relationship Id="rId787" Type="http://schemas.openxmlformats.org/officeDocument/2006/relationships/hyperlink" Target="http://amigo.geneontology.org/cgi-bin/amigo/term-details.cgi?term=GO:0008152&amp;session_id=8639amigo1276196202" TargetMode="External"/><Relationship Id="rId788" Type="http://schemas.openxmlformats.org/officeDocument/2006/relationships/hyperlink" Target="http://amigo.geneontology.org/cgi-bin/amigo/term-details.cgi?term=GO:0009058&amp;session_id=3018amigo1276548474" TargetMode="External"/><Relationship Id="rId789" Type="http://schemas.openxmlformats.org/officeDocument/2006/relationships/hyperlink" Target="http://amigo.geneontology.org/cgi-bin/amigo/term-details.cgi?term=GO:0044249&amp;session_id=3018amigo1276548474" TargetMode="External"/><Relationship Id="rId390" Type="http://schemas.openxmlformats.org/officeDocument/2006/relationships/hyperlink" Target="http://amigo.geneontology.org/cgi-bin/amigo/term-details.cgi?term=GO:0033124&amp;session_id=7094amigo1278432221" TargetMode="External"/><Relationship Id="rId391" Type="http://schemas.openxmlformats.org/officeDocument/2006/relationships/hyperlink" Target="http://amigo.geneontology.org/cgi-bin/amigo/term-details.cgi?term=GO:0043087&amp;session_id=7094amigo1278432221" TargetMode="External"/><Relationship Id="rId392" Type="http://schemas.openxmlformats.org/officeDocument/2006/relationships/hyperlink" Target="http://amigo.geneontology.org/cgi-bin/amigo/term-details.cgi?term=GO:0032318&amp;session_id=7094amigo1278432221" TargetMode="External"/><Relationship Id="rId393" Type="http://schemas.openxmlformats.org/officeDocument/2006/relationships/hyperlink" Target="http://amigo.geneontology.org/cgi-bin/amigo/term-details.cgi?term=GO:0008152&amp;session_id=6142amigo1276099675" TargetMode="External"/><Relationship Id="rId394" Type="http://schemas.openxmlformats.org/officeDocument/2006/relationships/hyperlink" Target="http://amigo.geneontology.org/cgi-bin/amigo/term-details.cgi?term=GO:0051234&amp;session_id=6268amigo1277495769" TargetMode="External"/><Relationship Id="rId395" Type="http://schemas.openxmlformats.org/officeDocument/2006/relationships/hyperlink" Target="http://amigo.geneontology.org/cgi-bin/amigo/term-details.cgi?term=GO:0006810&amp;session_id=6268amigo1277495769" TargetMode="External"/><Relationship Id="rId396" Type="http://schemas.openxmlformats.org/officeDocument/2006/relationships/hyperlink" Target="http://amigo.geneontology.org/cgi-bin/amigo/term-details.cgi?term=GO:0044237&amp;session_id=7094amigo1278432221" TargetMode="External"/><Relationship Id="rId397" Type="http://schemas.openxmlformats.org/officeDocument/2006/relationships/hyperlink" Target="http://amigo.geneontology.org/cgi-bin/amigo/term-details.cgi?term=GO:0031329&amp;session_id=7094amigo1278432221" TargetMode="External"/><Relationship Id="rId398" Type="http://schemas.openxmlformats.org/officeDocument/2006/relationships/hyperlink" Target="http://amigo.geneontology.org/cgi-bin/amigo/term-details.cgi?term=GO:0030811&amp;session_id=7094amigo1278432221" TargetMode="External"/><Relationship Id="rId399" Type="http://schemas.openxmlformats.org/officeDocument/2006/relationships/hyperlink" Target="http://amigo.geneontology.org/cgi-bin/amigo/term-details.cgi?term=GO:0033121&amp;session_id=7094amigo1278432221" TargetMode="External"/><Relationship Id="rId1242" Type="http://schemas.openxmlformats.org/officeDocument/2006/relationships/hyperlink" Target="http://amigo.geneontology.org/cgi-bin/amigo/term-details.cgi?term=GO:0043170&amp;session_id=9141amigo1277851191" TargetMode="External"/><Relationship Id="rId1243" Type="http://schemas.openxmlformats.org/officeDocument/2006/relationships/hyperlink" Target="http://amigo.geneontology.org/cgi-bin/amigo/term-details.cgi?term=GO:0019538&amp;session_id=9141amigo1277851191" TargetMode="External"/><Relationship Id="rId1244" Type="http://schemas.openxmlformats.org/officeDocument/2006/relationships/hyperlink" Target="http://amigo.geneontology.org/cgi-bin/amigo/term-details.cgi?term=GO:0032502&amp;session_id=4813amigo1277494636" TargetMode="External"/><Relationship Id="rId1245" Type="http://schemas.openxmlformats.org/officeDocument/2006/relationships/hyperlink" Target="http://amigo.geneontology.org/cgi-bin/amigo/term-details.cgi?term=GO:0048856&amp;session_id=4813amigo1277494636" TargetMode="External"/><Relationship Id="rId1246" Type="http://schemas.openxmlformats.org/officeDocument/2006/relationships/hyperlink" Target="http://amigo.geneontology.org/cgi-bin/amigo/term-details.cgi?term=GO:0048513&amp;session_id=4813amigo1277494636" TargetMode="External"/><Relationship Id="rId1247" Type="http://schemas.openxmlformats.org/officeDocument/2006/relationships/hyperlink" Target="http://amigo.geneontology.org/cgi-bin/amigo/term-details.cgi?term=GO:0006810&amp;session_id=2042amigo1278539712" TargetMode="External"/><Relationship Id="rId1248" Type="http://schemas.openxmlformats.org/officeDocument/2006/relationships/hyperlink" Target="http://amigo.geneontology.org/cgi-bin/amigo/term-details.cgi?term=GO:0023052&amp;session_id=745amigo1276029387" TargetMode="External"/><Relationship Id="rId1249" Type="http://schemas.openxmlformats.org/officeDocument/2006/relationships/hyperlink" Target="http://amigo.geneontology.org/cgi-bin/amigo/term-details.cgi?term=GO:0023046&amp;session_id=2017amigo1276795086" TargetMode="External"/><Relationship Id="rId1640" Type="http://schemas.openxmlformats.org/officeDocument/2006/relationships/hyperlink" Target="http://amigo.geneontology.org/cgi-bin/amigo/term-details.cgi?term=GO:0044238&amp;session_id=3948amigo1280185463" TargetMode="External"/><Relationship Id="rId1641" Type="http://schemas.openxmlformats.org/officeDocument/2006/relationships/hyperlink" Target="http://amigo.geneontology.org/cgi-bin/amigo/term-details.cgi?term=GO:0023052&amp;session_id=6392amigo1275948353" TargetMode="External"/><Relationship Id="rId1642" Type="http://schemas.openxmlformats.org/officeDocument/2006/relationships/hyperlink" Target="http://amigo.geneontology.org/cgi-bin/amigo/term-details.cgi?term=GO:0023046&amp;session_id=6392amigo1275948353" TargetMode="External"/><Relationship Id="rId1643" Type="http://schemas.openxmlformats.org/officeDocument/2006/relationships/hyperlink" Target="http://amigo.geneontology.org/cgi-bin/amigo/term-details.cgi?term=GO:0023060&amp;session_id=1396amigo1276710825" TargetMode="External"/><Relationship Id="rId1644" Type="http://schemas.openxmlformats.org/officeDocument/2006/relationships/hyperlink" Target="http://amigo.geneontology.org/cgi-bin/amigo/term-details.cgi?term=GO:0008152&amp;session_id=5427amigo1277851035" TargetMode="External"/><Relationship Id="rId1645" Type="http://schemas.openxmlformats.org/officeDocument/2006/relationships/hyperlink" Target="http://amigo.geneontology.org/cgi-bin/amigo/term-details.cgi?term=GO:0009058&amp;session_id=5427amigo1277851035" TargetMode="External"/><Relationship Id="rId1646" Type="http://schemas.openxmlformats.org/officeDocument/2006/relationships/hyperlink" Target="http://amigo.geneontology.org/cgi-bin/amigo/term-details.cgi?term=GO:0044249&amp;session_id=5427amigo1277851035" TargetMode="External"/><Relationship Id="rId1647" Type="http://schemas.openxmlformats.org/officeDocument/2006/relationships/hyperlink" Target="http://amigo.geneontology.org/cgi-bin/amigo/term-details.cgi?term=GO:0044271&amp;session_id=2959amigo1279579909" TargetMode="External"/><Relationship Id="rId1648" Type="http://schemas.openxmlformats.org/officeDocument/2006/relationships/hyperlink" Target="http://amigo.geneontology.org/cgi-bin/amigo/term-details.cgi?term=GO:0034654&amp;session_id=2959amigo1279579909" TargetMode="External"/><Relationship Id="rId1649" Type="http://schemas.openxmlformats.org/officeDocument/2006/relationships/hyperlink" Target="http://amigo.geneontology.org/cgi-bin/amigo/term-details.cgi?term=GO:0034404&amp;session_id=2959amigo1279579909" TargetMode="External"/><Relationship Id="rId1250" Type="http://schemas.openxmlformats.org/officeDocument/2006/relationships/hyperlink" Target="http://amigo.geneontology.org/cgi-bin/amigo/term-details.cgi?term=GO:0023060&amp;session_id=2017amigo1276795086" TargetMode="External"/><Relationship Id="rId1251" Type="http://schemas.openxmlformats.org/officeDocument/2006/relationships/hyperlink" Target="http://amigo.geneontology.org/cgi-bin/amigo/term-details.cgi?term=GO:0007165&amp;session_id=2017amigo1276795086" TargetMode="External"/><Relationship Id="rId790" Type="http://schemas.openxmlformats.org/officeDocument/2006/relationships/hyperlink" Target="http://amigo.geneontology.org/cgi-bin/amigo/term-details.cgi?term=GO:0034645&amp;session_id=3018amigo1276548474" TargetMode="External"/><Relationship Id="rId791" Type="http://schemas.openxmlformats.org/officeDocument/2006/relationships/hyperlink" Target="http://amigo.geneontology.org/cgi-bin/amigo/term-details.cgi?term=GO:0008152&amp;session_id=9158amigo1277853140" TargetMode="External"/><Relationship Id="rId792" Type="http://schemas.openxmlformats.org/officeDocument/2006/relationships/hyperlink" Target="http://amigo.geneontology.org/cgi-bin/amigo/term-details.cgi?term=GO:0009058&amp;session_id=9158amigo1277853140" TargetMode="External"/><Relationship Id="rId793" Type="http://schemas.openxmlformats.org/officeDocument/2006/relationships/hyperlink" Target="http://amigo.geneontology.org/cgi-bin/amigo/term-details.cgi?term=GO:0044249&amp;session_id=9158amigo1277853140" TargetMode="External"/><Relationship Id="rId794" Type="http://schemas.openxmlformats.org/officeDocument/2006/relationships/hyperlink" Target="http://amigo.geneontology.org/cgi-bin/amigo/term-details.cgi?term=GO:0034645&amp;session_id=9158amigo1277853140" TargetMode="External"/><Relationship Id="rId795" Type="http://schemas.openxmlformats.org/officeDocument/2006/relationships/hyperlink" Target="http://amigo.geneontology.org/cgi-bin/amigo/term-details.cgi?term=GO:0006350&amp;session_id=9158amigo1277853140" TargetMode="External"/><Relationship Id="rId796" Type="http://schemas.openxmlformats.org/officeDocument/2006/relationships/hyperlink" Target="http://amigo.geneontology.org/cgi-bin/amigo/term-details.cgi?term=GO:0045449&amp;session_id=9158amigo1277853140" TargetMode="External"/><Relationship Id="rId797" Type="http://schemas.openxmlformats.org/officeDocument/2006/relationships/hyperlink" Target="http://amigo.geneontology.org/cgi-bin/amigo/term-details.cgi?term=GO:0006458&amp;session_id=9560amigo1277839671" TargetMode="External"/><Relationship Id="rId798" Type="http://schemas.openxmlformats.org/officeDocument/2006/relationships/hyperlink" Target="http://amigo.geneontology.org/cgi-bin/amigo/term-details.cgi?term=GO:0008152&amp;session_id=8639amigo1276196202" TargetMode="External"/><Relationship Id="rId799" Type="http://schemas.openxmlformats.org/officeDocument/2006/relationships/hyperlink" Target="http://amigo.geneontology.org/cgi-bin/amigo/term-details.cgi?term=GO:0044237&amp;session_id=7743amigo1276016275" TargetMode="External"/><Relationship Id="rId1252" Type="http://schemas.openxmlformats.org/officeDocument/2006/relationships/hyperlink" Target="http://amigo.geneontology.org/cgi-bin/amigo/term-details.cgi?term=GO:0032502&amp;session_id=8412amigo1277932506" TargetMode="External"/><Relationship Id="rId1253" Type="http://schemas.openxmlformats.org/officeDocument/2006/relationships/hyperlink" Target="http://amigo.geneontology.org/cgi-bin/amigo/term-details.cgi?term=GO:0048856&amp;session_id=8412amigo1277932506" TargetMode="External"/><Relationship Id="rId1254" Type="http://schemas.openxmlformats.org/officeDocument/2006/relationships/hyperlink" Target="http://amigo.geneontology.org/cgi-bin/amigo/term-details.cgi?term=GO:0048731&amp;session_id=8412amigo1277932506" TargetMode="External"/><Relationship Id="rId1255" Type="http://schemas.openxmlformats.org/officeDocument/2006/relationships/hyperlink" Target="http://amigo.geneontology.org/cgi-bin/amigo/term-details.cgi?term=GO:0008152&amp;session_id=8067amigo1277934670" TargetMode="External"/><Relationship Id="rId1256" Type="http://schemas.openxmlformats.org/officeDocument/2006/relationships/hyperlink" Target="http://amigo.geneontology.org/cgi-bin/amigo/term-details.cgi?term=GO:0009058&amp;session_id=8067amigo1277934670" TargetMode="External"/><Relationship Id="rId1257" Type="http://schemas.openxmlformats.org/officeDocument/2006/relationships/hyperlink" Target="http://amigo.geneontology.org/cgi-bin/amigo/term-details.cgi?term=GO:0032774&amp;session_id=8067amigo1277934670" TargetMode="External"/><Relationship Id="rId1258" Type="http://schemas.openxmlformats.org/officeDocument/2006/relationships/hyperlink" Target="http://amigo.geneontology.org/cgi-bin/amigo/term-details.cgi?term=GO:0006351&amp;session_id=8067amigo1277934670" TargetMode="External"/><Relationship Id="rId1259" Type="http://schemas.openxmlformats.org/officeDocument/2006/relationships/hyperlink" Target="http://amigo.geneontology.org/cgi-bin/amigo/term-details.cgi?term=GO:0045893&amp;session_id=7605amigo1279827623" TargetMode="External"/><Relationship Id="rId1650" Type="http://schemas.openxmlformats.org/officeDocument/2006/relationships/hyperlink" Target="http://amigo.geneontology.org/cgi-bin/amigo/term-details.cgi?term=GO:0009165&amp;session_id=2959amigo1279579909" TargetMode="External"/><Relationship Id="rId1651" Type="http://schemas.openxmlformats.org/officeDocument/2006/relationships/hyperlink" Target="http://amigo.geneontology.org/cgi-bin/amigo/term-details.cgi?term=GO:0009124&amp;session_id=2959amigo1279579909" TargetMode="External"/><Relationship Id="rId1652" Type="http://schemas.openxmlformats.org/officeDocument/2006/relationships/hyperlink" Target="http://amigo.geneontology.org/cgi-bin/amigo/term-details.cgi?term=GO:0009127&amp;session_id=2959amigo1279579909" TargetMode="External"/><Relationship Id="rId1653" Type="http://schemas.openxmlformats.org/officeDocument/2006/relationships/hyperlink" Target="http://amigo.geneontology.org/cgi-bin/amigo/term-details.cgi?term=GO:0008152&amp;session_id=9158amigo1277853140" TargetMode="External"/><Relationship Id="rId1654" Type="http://schemas.openxmlformats.org/officeDocument/2006/relationships/hyperlink" Target="http://amigo.geneontology.org/cgi-bin/amigo/term-details.cgi?term=GO:0009058&amp;session_id=9158amigo1277853140" TargetMode="External"/><Relationship Id="rId1655" Type="http://schemas.openxmlformats.org/officeDocument/2006/relationships/hyperlink" Target="http://amigo.geneontology.org/cgi-bin/amigo/term-details.cgi?term=GO:0044249&amp;session_id=9158amigo1277853140" TargetMode="External"/><Relationship Id="rId1656" Type="http://schemas.openxmlformats.org/officeDocument/2006/relationships/hyperlink" Target="http://amigo.geneontology.org/cgi-bin/amigo/term-details.cgi?term=GO:0034645&amp;session_id=9158amigo1277853140" TargetMode="External"/><Relationship Id="rId1657" Type="http://schemas.openxmlformats.org/officeDocument/2006/relationships/hyperlink" Target="http://amigo.geneontology.org/cgi-bin/amigo/term-details.cgi?term=GO:0006350&amp;session_id=9158amigo1277853140" TargetMode="External"/><Relationship Id="rId1658" Type="http://schemas.openxmlformats.org/officeDocument/2006/relationships/hyperlink" Target="http://amigo.geneontology.org/cgi-bin/amigo/term-details.cgi?term=GO:0045449&amp;session_id=9158amigo1277853140" TargetMode="External"/><Relationship Id="rId1659" Type="http://schemas.openxmlformats.org/officeDocument/2006/relationships/hyperlink" Target="http://amigo.geneontology.org/cgi-bin/amigo/term-details.cgi?term=GO:0008152&amp;session_id=8639amigo1276196202" TargetMode="External"/><Relationship Id="rId1260" Type="http://schemas.openxmlformats.org/officeDocument/2006/relationships/hyperlink" Target="http://amigo.geneontology.org/cgi-bin/amigo/term-details.cgi?term=GO:0008152&amp;session_id=2763amigo1278101539" TargetMode="External"/><Relationship Id="rId1261" Type="http://schemas.openxmlformats.org/officeDocument/2006/relationships/hyperlink" Target="http://amigo.geneontology.org/cgi-bin/amigo/term-details.cgi?term=GO:0009058&amp;session_id=2763amigo1278101539" TargetMode="External"/><Relationship Id="rId1262" Type="http://schemas.openxmlformats.org/officeDocument/2006/relationships/hyperlink" Target="http://amigo.geneontology.org/cgi-bin/amigo/term-details.cgi?term=GO:0044249&amp;session_id=2763amigo1278101539" TargetMode="External"/><Relationship Id="rId1263" Type="http://schemas.openxmlformats.org/officeDocument/2006/relationships/hyperlink" Target="http://amigo.geneontology.org/cgi-bin/amigo/term-details.cgi?term=GO:0034645&amp;session_id=2763amigo1278101539" TargetMode="External"/><Relationship Id="rId1264" Type="http://schemas.openxmlformats.org/officeDocument/2006/relationships/hyperlink" Target="http://amigo.geneontology.org/cgi-bin/amigo/term-details.cgi?term=GO:0006350&amp;session_id=2763amigo1278101539" TargetMode="External"/><Relationship Id="rId1265" Type="http://schemas.openxmlformats.org/officeDocument/2006/relationships/hyperlink" Target="http://amigo.geneontology.org/cgi-bin/amigo/term-details.cgi?term=GO:0045941&amp;session_id=2763amigo1278101539" TargetMode="External"/><Relationship Id="rId1266" Type="http://schemas.openxmlformats.org/officeDocument/2006/relationships/hyperlink" Target="http://amigo.geneontology.org/cgi-bin/amigo/term-details.cgi?term=GO:0008152&amp;session_id=9158amigo1277853140" TargetMode="External"/><Relationship Id="rId1267" Type="http://schemas.openxmlformats.org/officeDocument/2006/relationships/hyperlink" Target="http://amigo.geneontology.org/cgi-bin/amigo/term-details.cgi?term=GO:0009058&amp;session_id=9158amigo1277853140" TargetMode="External"/><Relationship Id="rId1268" Type="http://schemas.openxmlformats.org/officeDocument/2006/relationships/hyperlink" Target="http://amigo.geneontology.org/cgi-bin/amigo/term-details.cgi?term=GO:0044249&amp;session_id=9158amigo1277853140" TargetMode="External"/><Relationship Id="rId1269" Type="http://schemas.openxmlformats.org/officeDocument/2006/relationships/hyperlink" Target="http://amigo.geneontology.org/cgi-bin/amigo/term-details.cgi?term=GO:0034645&amp;session_id=9158amigo1277853140" TargetMode="External"/><Relationship Id="rId400" Type="http://schemas.openxmlformats.org/officeDocument/2006/relationships/hyperlink" Target="http://amigo.geneontology.org/cgi-bin/amigo/term-details.cgi?term=GO:0033124&amp;session_id=7094amigo1278432221" TargetMode="External"/><Relationship Id="rId401" Type="http://schemas.openxmlformats.org/officeDocument/2006/relationships/hyperlink" Target="http://amigo.geneontology.org/cgi-bin/amigo/term-details.cgi?term=GO:0043087&amp;session_id=7094amigo1278432221" TargetMode="External"/><Relationship Id="rId402" Type="http://schemas.openxmlformats.org/officeDocument/2006/relationships/hyperlink" Target="http://amigo.geneontology.org/cgi-bin/amigo/term-details.cgi?term=GO:0032318&amp;session_id=7094amigo1278432221" TargetMode="External"/><Relationship Id="rId403" Type="http://schemas.openxmlformats.org/officeDocument/2006/relationships/hyperlink" Target="http://amigo.geneontology.org/cgi-bin/amigo/term-details.cgi?term=GO:0032502&amp;session_id=4486amigo1277496649" TargetMode="External"/><Relationship Id="rId404" Type="http://schemas.openxmlformats.org/officeDocument/2006/relationships/hyperlink" Target="http://amigo.geneontology.org/cgi-bin/amigo/term-details.cgi?term=GO:0048856&amp;session_id=4486amigo1277496649" TargetMode="External"/><Relationship Id="rId405" Type="http://schemas.openxmlformats.org/officeDocument/2006/relationships/hyperlink" Target="http://amigo.geneontology.org/cgi-bin/amigo/term-details.cgi?term=GO:0061061&amp;session_id=4486amigo1277496649" TargetMode="External"/><Relationship Id="rId406" Type="http://schemas.openxmlformats.org/officeDocument/2006/relationships/hyperlink" Target="http://amigo.geneontology.org/cgi-bin/amigo/term-details.cgi?term=GO:0032502&amp;session_id=9030amigo1276280313" TargetMode="External"/><Relationship Id="rId407" Type="http://schemas.openxmlformats.org/officeDocument/2006/relationships/hyperlink" Target="http://amigo.geneontology.org/cgi-bin/amigo/term-details.cgi?term=GO:0048856&amp;session_id=9030amigo1276280313" TargetMode="External"/><Relationship Id="rId408" Type="http://schemas.openxmlformats.org/officeDocument/2006/relationships/hyperlink" Target="http://amigo.geneontology.org/cgi-bin/amigo/term-details.cgi?term=GO:0048513&amp;session_id=2017amigo1276795086" TargetMode="External"/><Relationship Id="rId409" Type="http://schemas.openxmlformats.org/officeDocument/2006/relationships/hyperlink" Target="http://amigo.geneontology.org/cgi-bin/amigo/term-details.cgi?term=GO:0009888&amp;session_id=2017amigo1276795086" TargetMode="External"/><Relationship Id="rId1660" Type="http://schemas.openxmlformats.org/officeDocument/2006/relationships/hyperlink" Target="http://amigo.geneontology.org/cgi-bin/amigo/term-details.cgi?term=GO:0009058&amp;session_id=4773amigo1276546680" TargetMode="External"/><Relationship Id="rId1661" Type="http://schemas.openxmlformats.org/officeDocument/2006/relationships/hyperlink" Target="http://amigo.geneontology.org/cgi-bin/amigo/term-details.cgi?term=GO:0044249&amp;session_id=4773amigo1276546680" TargetMode="External"/><Relationship Id="rId1662" Type="http://schemas.openxmlformats.org/officeDocument/2006/relationships/hyperlink" Target="http://amigo.geneontology.org/cgi-bin/amigo/term-details.cgi?term=GO:0034645&amp;session_id=4773amigo1276546680" TargetMode="External"/><Relationship Id="rId1663" Type="http://schemas.openxmlformats.org/officeDocument/2006/relationships/hyperlink" Target="http://amigo.geneontology.org/cgi-bin/amigo/term-details.cgi?term=GO:0006350&amp;session_id=4773amigo1276546680" TargetMode="External"/><Relationship Id="rId1664" Type="http://schemas.openxmlformats.org/officeDocument/2006/relationships/hyperlink" Target="http://amigo.geneontology.org/cgi-bin/amigo/term-details.cgi?term=GO:0045449&amp;session_id=4110amigo1280186248" TargetMode="External"/><Relationship Id="rId1665" Type="http://schemas.openxmlformats.org/officeDocument/2006/relationships/hyperlink" Target="http://amigo.geneontology.org/cgi-bin/amigo/term-details.cgi?term=GO:0051090&amp;session_id=4110amigo1280186248" TargetMode="External"/><Relationship Id="rId1666" Type="http://schemas.openxmlformats.org/officeDocument/2006/relationships/hyperlink" Target="http://amigo.geneontology.org/cgi-bin/amigo/term-details.cgi?term=GO:0051091&amp;session_id=4110amigo1280186248" TargetMode="External"/><Relationship Id="rId1667" Type="http://schemas.openxmlformats.org/officeDocument/2006/relationships/hyperlink" Target="http://amigo.geneontology.org/cgi-bin/amigo/term-details.cgi?term=GO:0008152&amp;session_id=6281amigo1280186477" TargetMode="External"/><Relationship Id="rId1668" Type="http://schemas.openxmlformats.org/officeDocument/2006/relationships/hyperlink" Target="http://amigo.geneontology.org/cgi-bin/amigo/term-details.cgi?term=GO:0044238&amp;session_id=6281amigo1280186477" TargetMode="External"/><Relationship Id="rId1669" Type="http://schemas.openxmlformats.org/officeDocument/2006/relationships/hyperlink" Target="http://amigo.geneontology.org/cgi-bin/amigo/term-details.cgi?term=GO:0006629&amp;session_id=6281amigo1280186477" TargetMode="External"/><Relationship Id="rId1270" Type="http://schemas.openxmlformats.org/officeDocument/2006/relationships/hyperlink" Target="http://amigo.geneontology.org/cgi-bin/amigo/term-details.cgi?term=GO:0006350&amp;session_id=9158amigo1277853140" TargetMode="External"/><Relationship Id="rId1271" Type="http://schemas.openxmlformats.org/officeDocument/2006/relationships/hyperlink" Target="http://amigo.geneontology.org/cgi-bin/amigo/term-details.cgi?term=GO:0045449&amp;session_id=9158amigo1277853140" TargetMode="External"/><Relationship Id="rId1272" Type="http://schemas.openxmlformats.org/officeDocument/2006/relationships/hyperlink" Target="http://amigo.geneontology.org/cgi-bin/amigo/term-details.cgi?term=GO:0008152&amp;session_id=9158amigo1277853140" TargetMode="External"/><Relationship Id="rId1273" Type="http://schemas.openxmlformats.org/officeDocument/2006/relationships/hyperlink" Target="http://amigo.geneontology.org/cgi-bin/amigo/term-details.cgi?term=GO:0009058&amp;session_id=9158amigo1277853140" TargetMode="External"/><Relationship Id="rId1274" Type="http://schemas.openxmlformats.org/officeDocument/2006/relationships/hyperlink" Target="http://amigo.geneontology.org/cgi-bin/amigo/term-details.cgi?term=GO:0044249&amp;session_id=9158amigo1277853140" TargetMode="External"/><Relationship Id="rId1275" Type="http://schemas.openxmlformats.org/officeDocument/2006/relationships/hyperlink" Target="http://amigo.geneontology.org/cgi-bin/amigo/term-details.cgi?term=GO:0034645&amp;session_id=9158amigo1277853140" TargetMode="External"/><Relationship Id="rId1276" Type="http://schemas.openxmlformats.org/officeDocument/2006/relationships/hyperlink" Target="http://amigo.geneontology.org/cgi-bin/amigo/term-details.cgi?term=GO:0006350&amp;session_id=9158amigo1277853140" TargetMode="External"/><Relationship Id="rId1277" Type="http://schemas.openxmlformats.org/officeDocument/2006/relationships/hyperlink" Target="http://amigo.geneontology.org/cgi-bin/amigo/term-details.cgi?term=GO:0045449&amp;session_id=9158amigo1277853140" TargetMode="External"/><Relationship Id="rId1278" Type="http://schemas.openxmlformats.org/officeDocument/2006/relationships/hyperlink" Target="http://amigo.geneontology.org/cgi-bin/amigo/term-details.cgi?term=GO:0051234&amp;session_id=9458amigo1277850888" TargetMode="External"/><Relationship Id="rId1279" Type="http://schemas.openxmlformats.org/officeDocument/2006/relationships/hyperlink" Target="http://amigo.geneontology.org/cgi-bin/amigo/term-details.cgi?term=GO:0006810&amp;session_id=9458amigo1277850888" TargetMode="External"/><Relationship Id="rId800" Type="http://schemas.openxmlformats.org/officeDocument/2006/relationships/hyperlink" Target="http://amigo.geneontology.org/cgi-bin/amigo/term-details.cgi?term=GO:0044260&amp;session_id=3018amigo1276548474" TargetMode="External"/><Relationship Id="rId801" Type="http://schemas.openxmlformats.org/officeDocument/2006/relationships/hyperlink" Target="http://amigo.geneontology.org/cgi-bin/amigo/term-details.cgi?term=GO:0044267&amp;session_id=3018amigo1276548474" TargetMode="External"/><Relationship Id="rId802" Type="http://schemas.openxmlformats.org/officeDocument/2006/relationships/hyperlink" Target="http://amigo.geneontology.org/cgi-bin/amigo/term-details.cgi?term=GO:0051234&amp;session_id=9458amigo1277850888" TargetMode="External"/><Relationship Id="rId803" Type="http://schemas.openxmlformats.org/officeDocument/2006/relationships/hyperlink" Target="http://amigo.geneontology.org/cgi-bin/amigo/term-details.cgi?term=GO:0006810&amp;session_id=9458amigo1277850888" TargetMode="External"/><Relationship Id="rId410" Type="http://schemas.openxmlformats.org/officeDocument/2006/relationships/hyperlink" Target="http://amigo.geneontology.org/cgi-bin/amigo/term-details.cgi?term=GO:0007398&amp;session_id=8162amigo1279234544" TargetMode="External"/><Relationship Id="rId411" Type="http://schemas.openxmlformats.org/officeDocument/2006/relationships/hyperlink" Target="http://amigo.geneontology.org/cgi-bin/amigo/term-details.cgi?term=GO:0023052&amp;session_id=6793amigo1279300691" TargetMode="External"/><Relationship Id="rId412" Type="http://schemas.openxmlformats.org/officeDocument/2006/relationships/hyperlink" Target="http://amigo.geneontology.org/cgi-bin/amigo/term-details.cgi?term=GO:0023033&amp;session_id=6793amigo1279300691" TargetMode="External"/><Relationship Id="rId413" Type="http://schemas.openxmlformats.org/officeDocument/2006/relationships/hyperlink" Target="http://amigo.geneontology.org/cgi-bin/amigo/term-details.cgi?term=GO:0007166&amp;session_id=6793amigo1279300691" TargetMode="External"/><Relationship Id="rId414" Type="http://schemas.openxmlformats.org/officeDocument/2006/relationships/hyperlink" Target="http://amigo.geneontology.org/cgi-bin/amigo/term-details.cgi?term=GO:0007186&amp;session_id=6793amigo1279300691" TargetMode="External"/><Relationship Id="rId415" Type="http://schemas.openxmlformats.org/officeDocument/2006/relationships/hyperlink" Target="http://amigo.geneontology.org/cgi-bin/amigo/term-details.cgi?term=GO:0008152&amp;session_id=9158amigo1277853140" TargetMode="External"/><Relationship Id="rId416" Type="http://schemas.openxmlformats.org/officeDocument/2006/relationships/hyperlink" Target="http://amigo.geneontology.org/cgi-bin/amigo/term-details.cgi?term=GO:0009058&amp;session_id=9158amigo1277853140" TargetMode="External"/><Relationship Id="rId417" Type="http://schemas.openxmlformats.org/officeDocument/2006/relationships/hyperlink" Target="http://amigo.geneontology.org/cgi-bin/amigo/term-details.cgi?term=GO:0044249&amp;session_id=9158amigo1277853140" TargetMode="External"/><Relationship Id="rId418" Type="http://schemas.openxmlformats.org/officeDocument/2006/relationships/hyperlink" Target="http://amigo.geneontology.org/cgi-bin/amigo/term-details.cgi?term=GO:0034645&amp;session_id=9158amigo1277853140" TargetMode="External"/><Relationship Id="rId419" Type="http://schemas.openxmlformats.org/officeDocument/2006/relationships/hyperlink" Target="http://amigo.geneontology.org/cgi-bin/amigo/term-details.cgi?term=GO:0006350&amp;session_id=9158amigo1277853140" TargetMode="External"/><Relationship Id="rId804" Type="http://schemas.openxmlformats.org/officeDocument/2006/relationships/hyperlink" Target="http://amigo.geneontology.org/cgi-bin/amigo/term-details.cgi?term=GO:0008152&amp;session_id=5427amigo1277851035" TargetMode="External"/><Relationship Id="rId805" Type="http://schemas.openxmlformats.org/officeDocument/2006/relationships/hyperlink" Target="http://amigo.geneontology.org/cgi-bin/amigo/term-details.cgi?term=GO:0009058&amp;session_id=5427amigo1277851035" TargetMode="External"/><Relationship Id="rId806" Type="http://schemas.openxmlformats.org/officeDocument/2006/relationships/hyperlink" Target="http://amigo.geneontology.org/cgi-bin/amigo/term-details.cgi?term=GO:0044249&amp;session_id=5427amigo1277851035" TargetMode="External"/><Relationship Id="rId807" Type="http://schemas.openxmlformats.org/officeDocument/2006/relationships/hyperlink" Target="http://amigo.geneontology.org/cgi-bin/amigo/term-details.cgi?term=GO:0044271&amp;session_id=2959amigo1279579909" TargetMode="External"/><Relationship Id="rId808" Type="http://schemas.openxmlformats.org/officeDocument/2006/relationships/hyperlink" Target="http://amigo.geneontology.org/cgi-bin/amigo/term-details.cgi?term=GO:0034654&amp;session_id=2959amigo1279579909" TargetMode="External"/><Relationship Id="rId809" Type="http://schemas.openxmlformats.org/officeDocument/2006/relationships/hyperlink" Target="http://amigo.geneontology.org/cgi-bin/amigo/term-details.cgi?term=GO:0034404&amp;session_id=2959amigo1279579909" TargetMode="External"/><Relationship Id="rId1670" Type="http://schemas.openxmlformats.org/officeDocument/2006/relationships/hyperlink" Target="http://amigo.geneontology.org/cgi-bin/amigo/term-details.cgi?term=GO:0008152&amp;session_id=9158amigo1277853140" TargetMode="External"/><Relationship Id="rId1671" Type="http://schemas.openxmlformats.org/officeDocument/2006/relationships/hyperlink" Target="http://amigo.geneontology.org/cgi-bin/amigo/term-details.cgi?term=GO:0009058&amp;session_id=9158amigo1277853140" TargetMode="External"/><Relationship Id="rId1672" Type="http://schemas.openxmlformats.org/officeDocument/2006/relationships/hyperlink" Target="http://amigo.geneontology.org/cgi-bin/amigo/term-details.cgi?term=GO:0044249&amp;session_id=9158amigo1277853140" TargetMode="External"/><Relationship Id="rId1673" Type="http://schemas.openxmlformats.org/officeDocument/2006/relationships/hyperlink" Target="http://amigo.geneontology.org/cgi-bin/amigo/term-details.cgi?term=GO:0034645&amp;session_id=9158amigo1277853140" TargetMode="External"/><Relationship Id="rId1280" Type="http://schemas.openxmlformats.org/officeDocument/2006/relationships/hyperlink" Target="http://amigo.geneontology.org/cgi-bin/amigo/term-details.cgi?term=GO:0008152&amp;session_id=1698amigo1277996665" TargetMode="External"/><Relationship Id="rId1281" Type="http://schemas.openxmlformats.org/officeDocument/2006/relationships/hyperlink" Target="http://amigo.geneontology.org/cgi-bin/amigo/term-details.cgi?term=GO:0009056&amp;session_id=1698amigo1277996665" TargetMode="External"/><Relationship Id="rId1282" Type="http://schemas.openxmlformats.org/officeDocument/2006/relationships/hyperlink" Target="http://amigo.geneontology.org/cgi-bin/amigo/term-details.cgi?term=GO:0044248&amp;session_id=1698amigo1277996665" TargetMode="External"/><Relationship Id="rId1283" Type="http://schemas.openxmlformats.org/officeDocument/2006/relationships/hyperlink" Target="http://amigo.geneontology.org/cgi-bin/amigo/term-details.cgi?term=GO:0044265&amp;session_id=1698amigo1277996665" TargetMode="External"/><Relationship Id="rId1284" Type="http://schemas.openxmlformats.org/officeDocument/2006/relationships/hyperlink" Target="http://amigo.geneontology.org/cgi-bin/amigo/term-details.cgi?term=GO:0044257&amp;session_id=1698amigo1277996665" TargetMode="External"/><Relationship Id="rId1285" Type="http://schemas.openxmlformats.org/officeDocument/2006/relationships/hyperlink" Target="http://amigo.geneontology.org/cgi-bin/amigo/term-details.cgi?term=GO:0051603&amp;session_id=1698amigo1277996665" TargetMode="External"/><Relationship Id="rId1286" Type="http://schemas.openxmlformats.org/officeDocument/2006/relationships/hyperlink" Target="http://amigo.geneontology.org/cgi-bin/amigo/term-details.cgi?term=GO:0019941&amp;session_id=1698amigo1277996665" TargetMode="External"/><Relationship Id="rId1287" Type="http://schemas.openxmlformats.org/officeDocument/2006/relationships/hyperlink" Target="http://amigo.geneontology.org/cgi-bin/amigo/term-details.cgi?term=GO:0032502&amp;session_id=5696amigo1279828494" TargetMode="External"/><Relationship Id="rId1288" Type="http://schemas.openxmlformats.org/officeDocument/2006/relationships/hyperlink" Target="http://amigo.geneontology.org/cgi-bin/amigo/term-details.cgi?term=GO:0009790&amp;session_id=5696amigo1279828494" TargetMode="External"/><Relationship Id="rId1289" Type="http://schemas.openxmlformats.org/officeDocument/2006/relationships/hyperlink" Target="http://amigo.geneontology.org/cgi-bin/amigo/term-details.cgi?term=GO:0051234&amp;session_id=5382amigo1276192900" TargetMode="External"/><Relationship Id="rId1674" Type="http://schemas.openxmlformats.org/officeDocument/2006/relationships/hyperlink" Target="http://amigo.geneontology.org/cgi-bin/amigo/term-details.cgi?term=GO:0006350&amp;session_id=9158amigo1277853140" TargetMode="External"/><Relationship Id="rId1675" Type="http://schemas.openxmlformats.org/officeDocument/2006/relationships/hyperlink" Target="http://amigo.geneontology.org/cgi-bin/amigo/term-details.cgi?term=GO:0045449&amp;session_id=9158amigo1277853140" TargetMode="External"/><Relationship Id="rId1676" Type="http://schemas.openxmlformats.org/officeDocument/2006/relationships/hyperlink" Target="http://amigo.geneontology.org/cgi-bin/amigo/term-details.cgi?term=GO:0009987&amp;session_id=3982amigo1280182450" TargetMode="External"/><Relationship Id="rId1677" Type="http://schemas.openxmlformats.org/officeDocument/2006/relationships/hyperlink" Target="http://amigo.geneontology.org/cgi-bin/amigo/term-details.cgi?term=GO:0019725&amp;session_id=3982amigo1280182450" TargetMode="External"/><Relationship Id="rId1678" Type="http://schemas.openxmlformats.org/officeDocument/2006/relationships/hyperlink" Target="http://amigo.geneontology.org/cgi-bin/amigo/term-details.cgi?term=GO:0051234&amp;session_id=9030amigo1276280313" TargetMode="External"/><Relationship Id="rId1679" Type="http://schemas.openxmlformats.org/officeDocument/2006/relationships/hyperlink" Target="http://amigo.geneontology.org/cgi-bin/amigo/term-details.cgi?term=GO:0006810&amp;session_id=9030amigo1276280313" TargetMode="External"/><Relationship Id="rId810" Type="http://schemas.openxmlformats.org/officeDocument/2006/relationships/hyperlink" Target="http://amigo.geneontology.org/cgi-bin/amigo/term-details.cgi?term=GO:0009165&amp;session_id=2959amigo1279579909" TargetMode="External"/><Relationship Id="rId811" Type="http://schemas.openxmlformats.org/officeDocument/2006/relationships/hyperlink" Target="http://amigo.geneontology.org/cgi-bin/amigo/term-details.cgi?term=GO:0009124&amp;session_id=2959amigo1279579909" TargetMode="External"/><Relationship Id="rId812" Type="http://schemas.openxmlformats.org/officeDocument/2006/relationships/hyperlink" Target="http://amigo.geneontology.org/cgi-bin/amigo/term-details.cgi?term=GO:0009127&amp;session_id=2959amigo1279579909" TargetMode="External"/><Relationship Id="rId813" Type="http://schemas.openxmlformats.org/officeDocument/2006/relationships/hyperlink" Target="http://amigo.geneontology.org/cgi-bin/amigo/term-details.cgi?term=GO:0023052&amp;session_id=5694amigo1276193012" TargetMode="External"/><Relationship Id="rId420" Type="http://schemas.openxmlformats.org/officeDocument/2006/relationships/hyperlink" Target="http://amigo.geneontology.org/cgi-bin/amigo/term-details.cgi?term=GO:0045449&amp;session_id=9158amigo1277853140" TargetMode="External"/><Relationship Id="rId421" Type="http://schemas.openxmlformats.org/officeDocument/2006/relationships/hyperlink" Target="http://amigo.geneontology.org/cgi-bin/amigo/term-details.cgi?term=GO:0023052&amp;session_id=745amigo1276029387" TargetMode="External"/><Relationship Id="rId422" Type="http://schemas.openxmlformats.org/officeDocument/2006/relationships/hyperlink" Target="http://amigo.geneontology.org/cgi-bin/amigo/term-details.cgi?term=GO:0023046&amp;session_id=2017amigo1276795086" TargetMode="External"/><Relationship Id="rId423" Type="http://schemas.openxmlformats.org/officeDocument/2006/relationships/hyperlink" Target="http://amigo.geneontology.org/cgi-bin/amigo/term-details.cgi?term=GO:0023060&amp;session_id=2017amigo1276795086" TargetMode="External"/><Relationship Id="rId424" Type="http://schemas.openxmlformats.org/officeDocument/2006/relationships/hyperlink" Target="http://amigo.geneontology.org/cgi-bin/amigo/term-details.cgi?term=GO:0007165&amp;session_id=2017amigo1276795086" TargetMode="External"/><Relationship Id="rId425" Type="http://schemas.openxmlformats.org/officeDocument/2006/relationships/hyperlink" Target="http://amigo.geneontology.org/cgi-bin/amigo/term-details.cgi?term=GO:0035556&amp;session_id=2017amigo1276795086" TargetMode="External"/><Relationship Id="rId426" Type="http://schemas.openxmlformats.org/officeDocument/2006/relationships/hyperlink" Target="http://amigo.geneontology.org/cgi-bin/amigo/term-details.cgi?term=GO:0007264&amp;session_id=2017amigo1276795086" TargetMode="External"/><Relationship Id="rId427" Type="http://schemas.openxmlformats.org/officeDocument/2006/relationships/hyperlink" Target="http://amigo.geneontology.org/cgi-bin/amigo/term-details.cgi?term=GO:0023052&amp;session_id=5694amigo1276193012" TargetMode="External"/><Relationship Id="rId428" Type="http://schemas.openxmlformats.org/officeDocument/2006/relationships/hyperlink" Target="http://amigo.geneontology.org/cgi-bin/amigo/term-details.cgi?term=GO:0023046&amp;session_id=1396amigo1276710825" TargetMode="External"/><Relationship Id="rId429" Type="http://schemas.openxmlformats.org/officeDocument/2006/relationships/hyperlink" Target="http://amigo.geneontology.org/cgi-bin/amigo/term-details.cgi?term=GO:0023060&amp;session_id=1396amigo1276710825" TargetMode="External"/><Relationship Id="rId814" Type="http://schemas.openxmlformats.org/officeDocument/2006/relationships/hyperlink" Target="http://amigo.geneontology.org/cgi-bin/amigo/term-details.cgi?term=GO:0023046&amp;session_id=1396amigo1276710825" TargetMode="External"/><Relationship Id="rId815" Type="http://schemas.openxmlformats.org/officeDocument/2006/relationships/hyperlink" Target="http://amigo.geneontology.org/cgi-bin/amigo/term-details.cgi?term=GO:0023060&amp;session_id=1396amigo1276710825" TargetMode="External"/><Relationship Id="rId816" Type="http://schemas.openxmlformats.org/officeDocument/2006/relationships/hyperlink" Target="http://amigo.geneontology.org/cgi-bin/amigo/term-details.cgi?term=GO:0007165&amp;session_id=1396amigo1276710825" TargetMode="External"/><Relationship Id="rId817" Type="http://schemas.openxmlformats.org/officeDocument/2006/relationships/hyperlink" Target="http://amigo.geneontology.org/cgi-bin/amigo/term-details.cgi?term=GO:0009987&amp;session_id=64amigo1277996486" TargetMode="External"/><Relationship Id="rId818" Type="http://schemas.openxmlformats.org/officeDocument/2006/relationships/hyperlink" Target="http://amigo.geneontology.org/cgi-bin/amigo/term-details.cgi?term=GO:0008152&amp;session_id=8639amigo1276196202" TargetMode="External"/><Relationship Id="rId819" Type="http://schemas.openxmlformats.org/officeDocument/2006/relationships/hyperlink" Target="http://amigo.geneontology.org/cgi-bin/amigo/term-details.cgi?term=GO:0009058&amp;session_id=4773amigo1276546680" TargetMode="External"/><Relationship Id="rId1680" Type="http://schemas.openxmlformats.org/officeDocument/2006/relationships/hyperlink" Target="http://amigo.geneontology.org/cgi-bin/amigo/term-details.cgi?term=GO:0051234&amp;session_id=9030amigo1276280313" TargetMode="External"/><Relationship Id="rId1681" Type="http://schemas.openxmlformats.org/officeDocument/2006/relationships/hyperlink" Target="http://amigo.geneontology.org/cgi-bin/amigo/term-details.cgi?term=GO:0006810&amp;session_id=9030amigo1276280313" TargetMode="External"/><Relationship Id="rId1682" Type="http://schemas.openxmlformats.org/officeDocument/2006/relationships/hyperlink" Target="http://amigo.geneontology.org/cgi-bin/amigo/term-details.cgi?term=GO:0046907&amp;session_id=1396amigo1276710825" TargetMode="External"/><Relationship Id="rId1683" Type="http://schemas.openxmlformats.org/officeDocument/2006/relationships/hyperlink" Target="http://amigo.geneontology.org/cgi-bin/amigo/term-details.cgi?term=GO:0032502&amp;session_id=9106amigo1275948117" TargetMode="External"/><Relationship Id="rId1290" Type="http://schemas.openxmlformats.org/officeDocument/2006/relationships/hyperlink" Target="http://amigo.geneontology.org/cgi-bin/amigo/term-details.cgi?term=GO:0006810&amp;session_id=5382amigo1276192900" TargetMode="External"/><Relationship Id="rId1291" Type="http://schemas.openxmlformats.org/officeDocument/2006/relationships/hyperlink" Target="http://amigo.geneontology.org/cgi-bin/amigo/term-details.cgi?term=GO:0008152&amp;session_id=9158amigo1277853140" TargetMode="External"/><Relationship Id="rId1292" Type="http://schemas.openxmlformats.org/officeDocument/2006/relationships/hyperlink" Target="http://amigo.geneontology.org/cgi-bin/amigo/term-details.cgi?term=GO:0009058&amp;session_id=9158amigo1277853140" TargetMode="External"/><Relationship Id="rId1293" Type="http://schemas.openxmlformats.org/officeDocument/2006/relationships/hyperlink" Target="http://amigo.geneontology.org/cgi-bin/amigo/term-details.cgi?term=GO:0044249&amp;session_id=9158amigo1277853140" TargetMode="External"/><Relationship Id="rId1294" Type="http://schemas.openxmlformats.org/officeDocument/2006/relationships/hyperlink" Target="http://amigo.geneontology.org/cgi-bin/amigo/term-details.cgi?term=GO:0034645&amp;session_id=9158amigo1277853140" TargetMode="External"/><Relationship Id="rId1295" Type="http://schemas.openxmlformats.org/officeDocument/2006/relationships/hyperlink" Target="http://amigo.geneontology.org/cgi-bin/amigo/term-details.cgi?term=GO:0006350&amp;session_id=9158amigo1277853140" TargetMode="External"/><Relationship Id="rId1296" Type="http://schemas.openxmlformats.org/officeDocument/2006/relationships/hyperlink" Target="http://amigo.geneontology.org/cgi-bin/amigo/term-details.cgi?term=GO:0045449&amp;session_id=9158amigo1277853140" TargetMode="External"/><Relationship Id="rId1297" Type="http://schemas.openxmlformats.org/officeDocument/2006/relationships/hyperlink" Target="http://amigo.geneontology.org/cgi-bin/amigo/term-details.cgi?term=GO:0008152&amp;session_id=5223amigo1277934957" TargetMode="External"/><Relationship Id="rId1298" Type="http://schemas.openxmlformats.org/officeDocument/2006/relationships/hyperlink" Target="http://amigo.geneontology.org/cgi-bin/amigo/term-details.cgi?term=GO:0044238&amp;session_id=5223amigo1277934957" TargetMode="External"/><Relationship Id="rId1299" Type="http://schemas.openxmlformats.org/officeDocument/2006/relationships/hyperlink" Target="http://amigo.geneontology.org/cgi-bin/amigo/term-details.cgi?term=GO:0008152&amp;session_id=9158amigo1277853140" TargetMode="External"/><Relationship Id="rId1684" Type="http://schemas.openxmlformats.org/officeDocument/2006/relationships/hyperlink" Target="http://amigo.geneontology.org/cgi-bin/amigo/term-details.cgi?term=GO:0007275&amp;session_id=9106amigo1275948117" TargetMode="External"/><Relationship Id="rId1685" Type="http://schemas.openxmlformats.org/officeDocument/2006/relationships/hyperlink" Target="http://amigo.geneontology.org/cgi-bin/amigo/term-details.cgi?term=GO:0009987&amp;session_id=64amigo1277996486" TargetMode="External"/><Relationship Id="rId1686" Type="http://schemas.openxmlformats.org/officeDocument/2006/relationships/hyperlink" Target="http://amigo.geneontology.org/cgi-bin/amigo/term-details.cgi?term=GO:0008152&amp;session_id=1271amigo1277997680" TargetMode="External"/><Relationship Id="rId1687" Type="http://schemas.openxmlformats.org/officeDocument/2006/relationships/hyperlink" Target="http://amigo.geneontology.org/cgi-bin/amigo/term-details.cgi?term=GO:0009058&amp;session_id=1271amigo1277997680" TargetMode="External"/><Relationship Id="rId1688" Type="http://schemas.openxmlformats.org/officeDocument/2006/relationships/hyperlink" Target="http://amigo.geneontology.org/cgi-bin/amigo/term-details.cgi?term=GO:0044249&amp;session_id=1271amigo1277997680" TargetMode="External"/><Relationship Id="rId1689" Type="http://schemas.openxmlformats.org/officeDocument/2006/relationships/hyperlink" Target="http://amigo.geneontology.org/cgi-bin/amigo/term-details.cgi?term=GO:0034645&amp;session_id=1271amigo1277997680" TargetMode="External"/><Relationship Id="rId820" Type="http://schemas.openxmlformats.org/officeDocument/2006/relationships/hyperlink" Target="http://amigo.geneontology.org/cgi-bin/amigo/term-details.cgi?term=GO:0044249&amp;session_id=4773amigo1276546680" TargetMode="External"/><Relationship Id="rId821" Type="http://schemas.openxmlformats.org/officeDocument/2006/relationships/hyperlink" Target="http://amigo.geneontology.org/cgi-bin/amigo/term-details.cgi?term=GO:0034645&amp;session_id=4773amigo1276546680" TargetMode="External"/><Relationship Id="rId822" Type="http://schemas.openxmlformats.org/officeDocument/2006/relationships/hyperlink" Target="http://amigo.geneontology.org/cgi-bin/amigo/term-details.cgi?term=GO:0006350&amp;session_id=4773amigo1276546680" TargetMode="External"/><Relationship Id="rId823" Type="http://schemas.openxmlformats.org/officeDocument/2006/relationships/hyperlink" Target="http://amigo.geneontology.org/cgi-bin/amigo/term-details.cgi?term=GO:0044237&amp;session_id=2954amigo1276123044" TargetMode="External"/><Relationship Id="rId430" Type="http://schemas.openxmlformats.org/officeDocument/2006/relationships/hyperlink" Target="http://amigo.geneontology.org/cgi-bin/amigo/term-details.cgi?term=GO:0007165&amp;session_id=1396amigo1276710825" TargetMode="External"/><Relationship Id="rId431" Type="http://schemas.openxmlformats.org/officeDocument/2006/relationships/hyperlink" Target="http://amigo.geneontology.org/cgi-bin/amigo/term-details.cgi?term=GO:0023052&amp;session_id=1654amigo1277330731" TargetMode="External"/><Relationship Id="rId432" Type="http://schemas.openxmlformats.org/officeDocument/2006/relationships/hyperlink" Target="http://amigo.geneontology.org/cgi-bin/amigo/term-details.cgi?term=GO:0023033&amp;session_id=1654amigo1277330731" TargetMode="External"/><Relationship Id="rId433" Type="http://schemas.openxmlformats.org/officeDocument/2006/relationships/hyperlink" Target="http://amigo.geneontology.org/cgi-bin/amigo/term-details.cgi?term=GO:0007166&amp;session_id=1654amigo1277330731" TargetMode="External"/><Relationship Id="rId434" Type="http://schemas.openxmlformats.org/officeDocument/2006/relationships/hyperlink" Target="http://amigo.geneontology.org/cgi-bin/amigo/term-details.cgi?term=GO:0051234&amp;session_id=5382amigo1276192900" TargetMode="External"/><Relationship Id="rId435" Type="http://schemas.openxmlformats.org/officeDocument/2006/relationships/hyperlink" Target="http://amigo.geneontology.org/cgi-bin/amigo/term-details.cgi?term=GO:0006810&amp;session_id=5382amigo1276192900" TargetMode="External"/><Relationship Id="rId436" Type="http://schemas.openxmlformats.org/officeDocument/2006/relationships/hyperlink" Target="http://amigo.geneontology.org/cgi-bin/amigo/term-details.cgi?term=GO:0032502&amp;session_id=8412amigo1277932506" TargetMode="External"/><Relationship Id="rId437" Type="http://schemas.openxmlformats.org/officeDocument/2006/relationships/hyperlink" Target="http://amigo.geneontology.org/cgi-bin/amigo/term-details.cgi?term=GO:0048856&amp;session_id=8412amigo1277932506" TargetMode="External"/><Relationship Id="rId438" Type="http://schemas.openxmlformats.org/officeDocument/2006/relationships/hyperlink" Target="http://amigo.geneontology.org/cgi-bin/amigo/term-details.cgi?term=GO:0048731&amp;session_id=8412amigo1277932506" TargetMode="External"/><Relationship Id="rId439" Type="http://schemas.openxmlformats.org/officeDocument/2006/relationships/hyperlink" Target="http://amigo.geneontology.org/cgi-bin/amigo/term-details.cgi?term=GO:0023052&amp;session_id=843amigo1277768980" TargetMode="External"/><Relationship Id="rId824" Type="http://schemas.openxmlformats.org/officeDocument/2006/relationships/hyperlink" Target="http://amigo.geneontology.org/cgi-bin/amigo/term-details.cgi?term=GO:0008152&amp;session_id=8639amigo1276196202" TargetMode="External"/><Relationship Id="rId825" Type="http://schemas.openxmlformats.org/officeDocument/2006/relationships/hyperlink" Target="http://amigo.geneontology.org/cgi-bin/amigo/term-details.cgi?term=GO:0006793&amp;session_id=4147amigo1276627037" TargetMode="External"/><Relationship Id="rId826" Type="http://schemas.openxmlformats.org/officeDocument/2006/relationships/hyperlink" Target="http://amigo.geneontology.org/cgi-bin/amigo/term-details.cgi?term=GO:0006796&amp;session_id=4147amigo1276627037" TargetMode="External"/><Relationship Id="rId827" Type="http://schemas.openxmlformats.org/officeDocument/2006/relationships/hyperlink" Target="http://amigo.geneontology.org/cgi-bin/amigo/term-details.cgi?term=GO:0016311&amp;session_id=4147amigo1276627037" TargetMode="External"/><Relationship Id="rId828" Type="http://schemas.openxmlformats.org/officeDocument/2006/relationships/hyperlink" Target="http://amigo.geneontology.org/cgi-bin/amigo/term-details.cgi?term=GO:0008152&amp;session_id=8639amigo1276196202" TargetMode="External"/><Relationship Id="rId829" Type="http://schemas.openxmlformats.org/officeDocument/2006/relationships/hyperlink" Target="http://amigo.geneontology.org/cgi-bin/amigo/term-details.cgi?term=GO:0044237&amp;session_id=7743amigo1276016275" TargetMode="External"/><Relationship Id="rId1690" Type="http://schemas.openxmlformats.org/officeDocument/2006/relationships/hyperlink" Target="http://amigo.geneontology.org/cgi-bin/amigo/term-details.cgi?term=GO:0006412&amp;session_id=1271amigo1277997680" TargetMode="External"/><Relationship Id="rId1691" Type="http://schemas.openxmlformats.org/officeDocument/2006/relationships/hyperlink" Target="http://amigo.geneontology.org/cgi-bin/amigo/term-details.cgi?term=GO:0044237&amp;session_id=2954amigo1276123044" TargetMode="External"/><Relationship Id="rId1692" Type="http://schemas.openxmlformats.org/officeDocument/2006/relationships/hyperlink" Target="http://amigo.geneontology.org/cgi-bin/amigo/term-details.cgi?term=GO:0008152&amp;session_id=8639amigo1276196202" TargetMode="External"/><Relationship Id="rId1693" Type="http://schemas.openxmlformats.org/officeDocument/2006/relationships/hyperlink" Target="http://amigo.geneontology.org/cgi-bin/amigo/term-details.cgi?term=GO:0006793&amp;session_id=4147amigo1276627037" TargetMode="External"/><Relationship Id="rId1694" Type="http://schemas.openxmlformats.org/officeDocument/2006/relationships/hyperlink" Target="http://amigo.geneontology.org/cgi-bin/amigo/term-details.cgi?term=GO:0006796&amp;session_id=4147amigo1276627037" TargetMode="External"/><Relationship Id="rId1695" Type="http://schemas.openxmlformats.org/officeDocument/2006/relationships/hyperlink" Target="http://amigo.geneontology.org/cgi-bin/amigo/term-details.cgi?term=GO:0016311&amp;session_id=4147amigo1276627037" TargetMode="External"/><Relationship Id="rId1696" Type="http://schemas.openxmlformats.org/officeDocument/2006/relationships/hyperlink" Target="http://amigo.geneontology.org/cgi-bin/amigo/term-details.cgi?term=GO:0023052&amp;session_id=1654amigo1277330731" TargetMode="External"/><Relationship Id="rId1697" Type="http://schemas.openxmlformats.org/officeDocument/2006/relationships/hyperlink" Target="http://amigo.geneontology.org/cgi-bin/amigo/term-details.cgi?term=GO:0023033&amp;session_id=1654amigo1277330731" TargetMode="External"/><Relationship Id="rId1698" Type="http://schemas.openxmlformats.org/officeDocument/2006/relationships/hyperlink" Target="http://amigo.geneontology.org/cgi-bin/amigo/term-details.cgi?term=GO:0007166&amp;session_id=1654amigo1277330731" TargetMode="External"/><Relationship Id="rId1699" Type="http://schemas.openxmlformats.org/officeDocument/2006/relationships/hyperlink" Target="http://amigo.geneontology.org/cgi-bin/amigo/term-details.cgi?term=GO:0008152&amp;session_id=9158amigo1277853140" TargetMode="External"/><Relationship Id="rId830" Type="http://schemas.openxmlformats.org/officeDocument/2006/relationships/hyperlink" Target="http://amigo.geneontology.org/cgi-bin/amigo/term-details.cgi?term=GO:0044260&amp;session_id=3018amigo1276548474" TargetMode="External"/><Relationship Id="rId831" Type="http://schemas.openxmlformats.org/officeDocument/2006/relationships/hyperlink" Target="http://amigo.geneontology.org/cgi-bin/amigo/term-details.cgi?term=GO:0044267&amp;session_id=3018amigo1276548474" TargetMode="External"/><Relationship Id="rId832" Type="http://schemas.openxmlformats.org/officeDocument/2006/relationships/hyperlink" Target="http://amigo.geneontology.org/cgi-bin/amigo/term-details.cgi?term=GO:0051234&amp;session_id=6268amigo1277495769" TargetMode="External"/><Relationship Id="rId833" Type="http://schemas.openxmlformats.org/officeDocument/2006/relationships/hyperlink" Target="http://amigo.geneontology.org/cgi-bin/amigo/term-details.cgi?term=GO:0006810&amp;session_id=6268amigo1277495769" TargetMode="External"/><Relationship Id="rId440" Type="http://schemas.openxmlformats.org/officeDocument/2006/relationships/hyperlink" Target="http://amigo.geneontology.org/cgi-bin/amigo/term-details.cgi?term=GO:0023033&amp;session_id=843amigo1277768980" TargetMode="External"/><Relationship Id="rId441" Type="http://schemas.openxmlformats.org/officeDocument/2006/relationships/hyperlink" Target="http://amigo.geneontology.org/cgi-bin/amigo/term-details.cgi?term=GO:0007166&amp;session_id=843amigo1277768980" TargetMode="External"/><Relationship Id="rId442" Type="http://schemas.openxmlformats.org/officeDocument/2006/relationships/hyperlink" Target="http://amigo.geneontology.org/cgi-bin/amigo/term-details.cgi?term=GO:0032502&amp;session_id=2486amigo1279308198" TargetMode="External"/><Relationship Id="rId443" Type="http://schemas.openxmlformats.org/officeDocument/2006/relationships/hyperlink" Target="http://amigo.geneontology.org/cgi-bin/amigo/term-details.cgi?term=GO:0048856&amp;session_id=2486amigo1279308198" TargetMode="External"/><Relationship Id="rId444" Type="http://schemas.openxmlformats.org/officeDocument/2006/relationships/hyperlink" Target="http://amigo.geneontology.org/cgi-bin/amigo/term-details.cgi?term=GO:0048513&amp;session_id=2486amigo1279308198" TargetMode="External"/><Relationship Id="rId445" Type="http://schemas.openxmlformats.org/officeDocument/2006/relationships/hyperlink" Target="http://amigo.geneontology.org/cgi-bin/amigo/term-details.cgi?term=GO:0009888&amp;session_id=2486amigo1279308198" TargetMode="External"/><Relationship Id="rId446" Type="http://schemas.openxmlformats.org/officeDocument/2006/relationships/hyperlink" Target="http://amigo.geneontology.org/cgi-bin/amigo/term-details.cgi?term=GO:0007398&amp;session_id=2486amigo1279308198" TargetMode="External"/><Relationship Id="rId447" Type="http://schemas.openxmlformats.org/officeDocument/2006/relationships/hyperlink" Target="http://amigo.geneontology.org/cgi-bin/amigo/term-details.cgi?term=GO:0008152&amp;session_id=9179amigo1279308531" TargetMode="External"/><Relationship Id="rId448" Type="http://schemas.openxmlformats.org/officeDocument/2006/relationships/hyperlink" Target="http://amigo.geneontology.org/cgi-bin/amigo/term-details.cgi?term=GO:0009987&amp;session_id=64amigo1277996486" TargetMode="External"/><Relationship Id="rId449" Type="http://schemas.openxmlformats.org/officeDocument/2006/relationships/hyperlink" Target="http://amigo.geneontology.org/cgi-bin/amigo/term-details.cgi?term=GO:0023052&amp;session_id=905amigo1276121993" TargetMode="External"/><Relationship Id="rId834" Type="http://schemas.openxmlformats.org/officeDocument/2006/relationships/hyperlink" Target="http://amigo.geneontology.org/cgi-bin/amigo/term-details.cgi?term=GO:0008152&amp;session_id=8639amigo1276196202" TargetMode="External"/><Relationship Id="rId835" Type="http://schemas.openxmlformats.org/officeDocument/2006/relationships/hyperlink" Target="http://amigo.geneontology.org/cgi-bin/amigo/term-details.cgi?term=GO:0009058&amp;session_id=4773amigo1276546680" TargetMode="External"/><Relationship Id="rId836" Type="http://schemas.openxmlformats.org/officeDocument/2006/relationships/hyperlink" Target="http://amigo.geneontology.org/cgi-bin/amigo/term-details.cgi?term=GO:0044249&amp;session_id=4773amigo1276546680" TargetMode="External"/><Relationship Id="rId837" Type="http://schemas.openxmlformats.org/officeDocument/2006/relationships/hyperlink" Target="http://amigo.geneontology.org/cgi-bin/amigo/term-details.cgi?term=GO:0034645&amp;session_id=4773amigo1276546680" TargetMode="External"/><Relationship Id="rId838" Type="http://schemas.openxmlformats.org/officeDocument/2006/relationships/hyperlink" Target="http://amigo.geneontology.org/cgi-bin/amigo/term-details.cgi?term=GO:0006350&amp;session_id=4773amigo1276546680" TargetMode="External"/><Relationship Id="rId839" Type="http://schemas.openxmlformats.org/officeDocument/2006/relationships/hyperlink" Target="http://amigo.geneontology.org/cgi-bin/amigo/term-details.cgi?term=GO:0008152&amp;session_id=8639amigo1276196202" TargetMode="External"/><Relationship Id="rId1300" Type="http://schemas.openxmlformats.org/officeDocument/2006/relationships/hyperlink" Target="http://amigo.geneontology.org/cgi-bin/amigo/term-details.cgi?term=GO:0009058&amp;session_id=9158amigo1277853140" TargetMode="External"/><Relationship Id="rId1301" Type="http://schemas.openxmlformats.org/officeDocument/2006/relationships/hyperlink" Target="http://amigo.geneontology.org/cgi-bin/amigo/term-details.cgi?term=GO:0044249&amp;session_id=9158amigo1277853140" TargetMode="External"/><Relationship Id="rId1302" Type="http://schemas.openxmlformats.org/officeDocument/2006/relationships/hyperlink" Target="http://amigo.geneontology.org/cgi-bin/amigo/term-details.cgi?term=GO:0034645&amp;session_id=9158amigo1277853140" TargetMode="External"/><Relationship Id="rId1303" Type="http://schemas.openxmlformats.org/officeDocument/2006/relationships/hyperlink" Target="http://amigo.geneontology.org/cgi-bin/amigo/term-details.cgi?term=GO:0006350&amp;session_id=9158amigo1277853140" TargetMode="External"/><Relationship Id="rId1304" Type="http://schemas.openxmlformats.org/officeDocument/2006/relationships/hyperlink" Target="http://amigo.geneontology.org/cgi-bin/amigo/term-details.cgi?term=GO:0045449&amp;session_id=9158amigo1277853140" TargetMode="External"/><Relationship Id="rId1305" Type="http://schemas.openxmlformats.org/officeDocument/2006/relationships/hyperlink" Target="http://amigo.geneontology.org/cgi-bin/amigo/term-details.cgi?term=GO:0008152&amp;session_id=1393amigo1279833156" TargetMode="External"/><Relationship Id="rId1306" Type="http://schemas.openxmlformats.org/officeDocument/2006/relationships/hyperlink" Target="http://amigo.geneontology.org/cgi-bin/amigo/term-details.cgi?term=GO:0009058&amp;session_id=1393amigo1279833156" TargetMode="External"/><Relationship Id="rId1307" Type="http://schemas.openxmlformats.org/officeDocument/2006/relationships/hyperlink" Target="http://amigo.geneontology.org/cgi-bin/amigo/term-details.cgi?term=GO:0016051&amp;session_id=1393amigo1279833156" TargetMode="External"/><Relationship Id="rId1308" Type="http://schemas.openxmlformats.org/officeDocument/2006/relationships/hyperlink" Target="http://amigo.geneontology.org/cgi-bin/amigo/term-details.cgi?term=GO:0034637&amp;session_id=1393amigo1279833156" TargetMode="External"/><Relationship Id="rId1309" Type="http://schemas.openxmlformats.org/officeDocument/2006/relationships/hyperlink" Target="http://amigo.geneontology.org/cgi-bin/amigo/term-details.cgi?term=GO:0033692&amp;session_id=1393amigo1279833156" TargetMode="External"/><Relationship Id="rId840" Type="http://schemas.openxmlformats.org/officeDocument/2006/relationships/hyperlink" Target="http://amigo.geneontology.org/cgi-bin/amigo/term-details.cgi?term=GO:0009058&amp;session_id=3018amigo1276548474" TargetMode="External"/><Relationship Id="rId841" Type="http://schemas.openxmlformats.org/officeDocument/2006/relationships/hyperlink" Target="http://amigo.geneontology.org/cgi-bin/amigo/term-details.cgi?term=GO:0044249&amp;session_id=3018amigo1276548474" TargetMode="External"/><Relationship Id="rId450" Type="http://schemas.openxmlformats.org/officeDocument/2006/relationships/hyperlink" Target="http://amigo.geneontology.org/cgi-bin/amigo/term-details.cgi?term=GO:0023033&amp;session_id=905amigo1276121993" TargetMode="External"/><Relationship Id="rId451" Type="http://schemas.openxmlformats.org/officeDocument/2006/relationships/hyperlink" Target="http://amigo.geneontology.org/cgi-bin/amigo/term-details.cgi?term=GO:0007166&amp;session_id=1396amigo1276710825" TargetMode="External"/><Relationship Id="rId452" Type="http://schemas.openxmlformats.org/officeDocument/2006/relationships/hyperlink" Target="http://amigo.geneontology.org/cgi-bin/amigo/term-details.cgi?term=GO:0007167&amp;session_id=1396amigo1276710825" TargetMode="External"/><Relationship Id="rId453" Type="http://schemas.openxmlformats.org/officeDocument/2006/relationships/hyperlink" Target="http://amigo.geneontology.org/cgi-bin/amigo/term-details.cgi?term=GO:0007178&amp;session_id=1396amigo1276710825" TargetMode="External"/><Relationship Id="rId454" Type="http://schemas.openxmlformats.org/officeDocument/2006/relationships/hyperlink" Target="http://amigo.geneontology.org/cgi-bin/amigo/term-details.cgi?term=GO:0030528&amp;session_id=9955amigo1279309094" TargetMode="External"/><Relationship Id="rId455" Type="http://schemas.openxmlformats.org/officeDocument/2006/relationships/hyperlink" Target="http://amigo.geneontology.org/cgi-bin/amigo/term-details.cgi?term=GO:0032502&amp;session_id=3145amigo1279309268" TargetMode="External"/><Relationship Id="rId456" Type="http://schemas.openxmlformats.org/officeDocument/2006/relationships/hyperlink" Target="http://amigo.geneontology.org/cgi-bin/amigo/term-details.cgi?term=GO:0048856&amp;session_id=3145amigo1279309268" TargetMode="External"/><Relationship Id="rId457" Type="http://schemas.openxmlformats.org/officeDocument/2006/relationships/hyperlink" Target="http://amigo.geneontology.org/cgi-bin/amigo/term-details.cgi?term=GO:0061061&amp;session_id=3145amigo1279309268" TargetMode="External"/><Relationship Id="rId458" Type="http://schemas.openxmlformats.org/officeDocument/2006/relationships/hyperlink" Target="http://amigo.geneontology.org/cgi-bin/amigo/term-details.cgi?term=GO:0007517&amp;session_id=3145amigo1279309268" TargetMode="External"/><Relationship Id="rId459" Type="http://schemas.openxmlformats.org/officeDocument/2006/relationships/hyperlink" Target="http://amigo.geneontology.org/cgi-bin/amigo/term-details.cgi?term=GO:0060537&amp;session_id=3145amigo1279309268" TargetMode="External"/><Relationship Id="rId842" Type="http://schemas.openxmlformats.org/officeDocument/2006/relationships/hyperlink" Target="http://amigo.geneontology.org/cgi-bin/amigo/term-details.cgi?term=GO:0034645&amp;session_id=3018amigo1276548474" TargetMode="External"/><Relationship Id="rId843" Type="http://schemas.openxmlformats.org/officeDocument/2006/relationships/hyperlink" Target="http://amigo.geneontology.org/cgi-bin/amigo/term-details.cgi?term=GO:0008152&amp;session_id=8639amigo1276196202" TargetMode="External"/><Relationship Id="rId844" Type="http://schemas.openxmlformats.org/officeDocument/2006/relationships/hyperlink" Target="http://amigo.geneontology.org/cgi-bin/amigo/term-details.cgi?term=GO:0044237&amp;session_id=7743amigo1276016275" TargetMode="External"/><Relationship Id="rId845" Type="http://schemas.openxmlformats.org/officeDocument/2006/relationships/hyperlink" Target="http://amigo.geneontology.org/cgi-bin/amigo/term-details.cgi?term=GO:0044260&amp;session_id=3018amigo1276548474" TargetMode="External"/><Relationship Id="rId846" Type="http://schemas.openxmlformats.org/officeDocument/2006/relationships/hyperlink" Target="http://amigo.geneontology.org/cgi-bin/amigo/term-details.cgi?term=GO:0044267&amp;session_id=3018amigo1276548474" TargetMode="External"/><Relationship Id="rId847" Type="http://schemas.openxmlformats.org/officeDocument/2006/relationships/hyperlink" Target="http://amigo.geneontology.org/cgi-bin/amigo/term-details.cgi?term=GO:0009987&amp;session_id=1615amigo1278107175" TargetMode="External"/><Relationship Id="rId848" Type="http://schemas.openxmlformats.org/officeDocument/2006/relationships/hyperlink" Target="http://amigo.geneontology.org/cgi-bin/amigo/term-details.cgi?term=GO:0008219&amp;session_id=1615amigo1278107175" TargetMode="External"/><Relationship Id="rId849" Type="http://schemas.openxmlformats.org/officeDocument/2006/relationships/hyperlink" Target="http://amigo.geneontology.org/cgi-bin/amigo/term-details.cgi?term=GO:0008152&amp;session_id=8067amigo1277934670" TargetMode="External"/><Relationship Id="rId1700" Type="http://schemas.openxmlformats.org/officeDocument/2006/relationships/hyperlink" Target="http://amigo.geneontology.org/cgi-bin/amigo/term-details.cgi?term=GO:0009058&amp;session_id=9158amigo1277853140" TargetMode="External"/><Relationship Id="rId1701" Type="http://schemas.openxmlformats.org/officeDocument/2006/relationships/hyperlink" Target="http://amigo.geneontology.org/cgi-bin/amigo/term-details.cgi?term=GO:0044249&amp;session_id=9158amigo1277853140" TargetMode="External"/><Relationship Id="rId1702" Type="http://schemas.openxmlformats.org/officeDocument/2006/relationships/hyperlink" Target="http://amigo.geneontology.org/cgi-bin/amigo/term-details.cgi?term=GO:0034645&amp;session_id=9158amigo1277853140" TargetMode="External"/><Relationship Id="rId1703" Type="http://schemas.openxmlformats.org/officeDocument/2006/relationships/hyperlink" Target="http://amigo.geneontology.org/cgi-bin/amigo/term-details.cgi?term=GO:0006350&amp;session_id=9158amigo1277853140" TargetMode="External"/><Relationship Id="rId1310" Type="http://schemas.openxmlformats.org/officeDocument/2006/relationships/hyperlink" Target="http://amigo.geneontology.org/cgi-bin/amigo/term-details.cgi?term=GO:0009250&amp;session_id=1393amigo1279833156" TargetMode="External"/><Relationship Id="rId1311" Type="http://schemas.openxmlformats.org/officeDocument/2006/relationships/hyperlink" Target="http://amigo.geneontology.org/cgi-bin/amigo/term-details.cgi?term=GO:0008152&amp;session_id=2763amigo1278101539" TargetMode="External"/><Relationship Id="rId1312" Type="http://schemas.openxmlformats.org/officeDocument/2006/relationships/hyperlink" Target="http://amigo.geneontology.org/cgi-bin/amigo/term-details.cgi?term=GO:0009058&amp;session_id=2763amigo1278101539" TargetMode="External"/><Relationship Id="rId1313" Type="http://schemas.openxmlformats.org/officeDocument/2006/relationships/hyperlink" Target="http://amigo.geneontology.org/cgi-bin/amigo/term-details.cgi?term=GO:0044249&amp;session_id=2763amigo1278101539" TargetMode="External"/><Relationship Id="rId1314" Type="http://schemas.openxmlformats.org/officeDocument/2006/relationships/hyperlink" Target="http://amigo.geneontology.org/cgi-bin/amigo/term-details.cgi?term=GO:0034645&amp;session_id=2763amigo1278101539" TargetMode="External"/><Relationship Id="rId1315" Type="http://schemas.openxmlformats.org/officeDocument/2006/relationships/hyperlink" Target="http://amigo.geneontology.org/cgi-bin/amigo/term-details.cgi?term=GO:0006350&amp;session_id=2763amigo1278101539" TargetMode="External"/><Relationship Id="rId1316" Type="http://schemas.openxmlformats.org/officeDocument/2006/relationships/hyperlink" Target="http://amigo.geneontology.org/cgi-bin/amigo/term-details.cgi?term=GO:0045941&amp;session_id=2763amigo1278101539" TargetMode="External"/><Relationship Id="rId1317" Type="http://schemas.openxmlformats.org/officeDocument/2006/relationships/hyperlink" Target="http://amigo.geneontology.org/cgi-bin/amigo/term-details.cgi?term=GO:0007165&amp;session_id=9103amigo1279834169" TargetMode="External"/><Relationship Id="rId1318" Type="http://schemas.openxmlformats.org/officeDocument/2006/relationships/hyperlink" Target="http://amigo.geneontology.org/cgi-bin/amigo/term-details.cgi?term=GO:0035556&amp;session_id=9103amigo1279834169" TargetMode="External"/><Relationship Id="rId1319" Type="http://schemas.openxmlformats.org/officeDocument/2006/relationships/hyperlink" Target="http://amigo.geneontology.org/cgi-bin/amigo/term-details.cgi?term=GO:0019932&amp;session_id=9103amigo1279834169" TargetMode="External"/><Relationship Id="rId850" Type="http://schemas.openxmlformats.org/officeDocument/2006/relationships/hyperlink" Target="http://amigo.geneontology.org/cgi-bin/amigo/term-details.cgi?term=GO:0009058&amp;session_id=8067amigo1277934670" TargetMode="External"/><Relationship Id="rId851" Type="http://schemas.openxmlformats.org/officeDocument/2006/relationships/hyperlink" Target="http://amigo.geneontology.org/cgi-bin/amigo/term-details.cgi?term=GO:0044249&amp;session_id=8067amigo1277934670" TargetMode="External"/><Relationship Id="rId460" Type="http://schemas.openxmlformats.org/officeDocument/2006/relationships/hyperlink" Target="http://amigo.geneontology.org/cgi-bin/amigo/term-details.cgi?term=GO:0014706&amp;session_id=3145amigo1279309268" TargetMode="External"/><Relationship Id="rId461" Type="http://schemas.openxmlformats.org/officeDocument/2006/relationships/hyperlink" Target="http://amigo.geneontology.org/cgi-bin/amigo/term-details.cgi?term=GO:0009987&amp;session_id=7577amigo1279309478" TargetMode="External"/><Relationship Id="rId462" Type="http://schemas.openxmlformats.org/officeDocument/2006/relationships/hyperlink" Target="http://amigo.geneontology.org/cgi-bin/amigo/term-details.cgi?term=GO:0030029&amp;session_id=7577amigo1279309478" TargetMode="External"/><Relationship Id="rId463" Type="http://schemas.openxmlformats.org/officeDocument/2006/relationships/hyperlink" Target="http://amigo.geneontology.org/cgi-bin/amigo/term-details.cgi?term=GO:0030036&amp;session_id=7577amigo1279309478" TargetMode="External"/><Relationship Id="rId464" Type="http://schemas.openxmlformats.org/officeDocument/2006/relationships/hyperlink" Target="http://amigo.geneontology.org/cgi-bin/amigo/term-details.cgi?term=GO:0007015&amp;session_id=7577amigo1279309478" TargetMode="External"/><Relationship Id="rId465" Type="http://schemas.openxmlformats.org/officeDocument/2006/relationships/hyperlink" Target="http://amigo.geneontology.org/cgi-bin/amigo/term-details.cgi?term=GO:0008154&amp;session_id=7577amigo1279309478" TargetMode="External"/><Relationship Id="rId466" Type="http://schemas.openxmlformats.org/officeDocument/2006/relationships/hyperlink" Target="http://amigo.geneontology.org/cgi-bin/amigo/term-details.cgi?term=GO:0030041&amp;session_id=7577amigo1279309478" TargetMode="External"/><Relationship Id="rId467" Type="http://schemas.openxmlformats.org/officeDocument/2006/relationships/hyperlink" Target="http://amigo.geneontology.org/cgi-bin/amigo/term-details.cgi?term=GO:0008152&amp;session_id=6142amigo1276099675" TargetMode="External"/><Relationship Id="rId468" Type="http://schemas.openxmlformats.org/officeDocument/2006/relationships/hyperlink" Target="http://amigo.geneontology.org/cgi-bin/amigo/term-details.cgi?term=GO:0023052&amp;session_id=843amigo1277768980" TargetMode="External"/><Relationship Id="rId469" Type="http://schemas.openxmlformats.org/officeDocument/2006/relationships/hyperlink" Target="http://amigo.geneontology.org/cgi-bin/amigo/term-details.cgi?term=GO:0023033&amp;session_id=843amigo1277768980" TargetMode="External"/><Relationship Id="rId852" Type="http://schemas.openxmlformats.org/officeDocument/2006/relationships/hyperlink" Target="http://amigo.geneontology.org/cgi-bin/amigo/term-details.cgi?term=GO:0034645&amp;session_id=8067amigo1277934670" TargetMode="External"/><Relationship Id="rId853" Type="http://schemas.openxmlformats.org/officeDocument/2006/relationships/hyperlink" Target="http://amigo.geneontology.org/cgi-bin/amigo/term-details.cgi?term=GO:0006350&amp;session_id=8067amigo1277934670" TargetMode="External"/><Relationship Id="rId854" Type="http://schemas.openxmlformats.org/officeDocument/2006/relationships/hyperlink" Target="http://amigo.geneontology.org/cgi-bin/amigo/term-assoc.cgi?term=GO:0006366&amp;speciesdb=&amp;taxid=all" TargetMode="External"/><Relationship Id="rId855" Type="http://schemas.openxmlformats.org/officeDocument/2006/relationships/hyperlink" Target="http://amigo.geneontology.org/cgi-bin/amigo/term-assoc.cgi?term=GO:0006366&amp;speciesdb=&amp;taxid=all" TargetMode="External"/><Relationship Id="rId856" Type="http://schemas.openxmlformats.org/officeDocument/2006/relationships/hyperlink" Target="http://amigo.geneontology.org/cgi-bin/amigo/term-details.cgi?term=GO:0050896&amp;session_id=2654amigo1279568704" TargetMode="External"/><Relationship Id="rId857" Type="http://schemas.openxmlformats.org/officeDocument/2006/relationships/hyperlink" Target="http://amigo.geneontology.org/cgi-bin/amigo/term-details.cgi?term=GO:0032502&amp;session_id=9030amigo1276280313" TargetMode="External"/><Relationship Id="rId858" Type="http://schemas.openxmlformats.org/officeDocument/2006/relationships/hyperlink" Target="http://amigo.geneontology.org/cgi-bin/amigo/term-details.cgi?term=GO:0048856&amp;session_id=9030amigo1276280313" TargetMode="External"/><Relationship Id="rId859" Type="http://schemas.openxmlformats.org/officeDocument/2006/relationships/hyperlink" Target="http://amigo.geneontology.org/cgi-bin/amigo/term-details.cgi?term=GO:0048513&amp;session_id=2017amigo1276795086" TargetMode="External"/><Relationship Id="rId1704" Type="http://schemas.openxmlformats.org/officeDocument/2006/relationships/hyperlink" Target="http://amigo.geneontology.org/cgi-bin/amigo/term-details.cgi?term=GO:0045449&amp;session_id=9158amigo1277853140" TargetMode="External"/><Relationship Id="rId1705" Type="http://schemas.openxmlformats.org/officeDocument/2006/relationships/hyperlink" Target="http://amigo.geneontology.org/cgi-bin/amigo/term-details.cgi?term=GO:0032502&amp;session_id=693amigo1277502907" TargetMode="External"/><Relationship Id="rId1706" Type="http://schemas.openxmlformats.org/officeDocument/2006/relationships/hyperlink" Target="http://amigo.geneontology.org/cgi-bin/amigo/term-details.cgi?term=GO:0048856&amp;session_id=693amigo1277502907" TargetMode="External"/><Relationship Id="rId1707" Type="http://schemas.openxmlformats.org/officeDocument/2006/relationships/hyperlink" Target="http://amigo.geneontology.org/cgi-bin/amigo/term-details.cgi?term=GO:0048731&amp;session_id=693amigo1277502907" TargetMode="External"/><Relationship Id="rId1708" Type="http://schemas.openxmlformats.org/officeDocument/2006/relationships/hyperlink" Target="http://amigo.geneontology.org/cgi-bin/amigo/term-details.cgi?term=GO:0032502&amp;session_id=8393amigo1279563017" TargetMode="External"/><Relationship Id="rId1709" Type="http://schemas.openxmlformats.org/officeDocument/2006/relationships/hyperlink" Target="http://amigo.geneontology.org/cgi-bin/amigo/term-details.cgi?term=GO:0007275&amp;session_id=8393amigo1279563017" TargetMode="External"/><Relationship Id="rId1710" Type="http://schemas.openxmlformats.org/officeDocument/2006/relationships/hyperlink" Target="http://amigo.geneontology.org/cgi-bin/amigo/term-details.cgi?term=GO:0007389&amp;session_id=8393amigo1279563017" TargetMode="External"/><Relationship Id="rId1711" Type="http://schemas.openxmlformats.org/officeDocument/2006/relationships/hyperlink" Target="http://amigo.geneontology.org/cgi-bin/amigo/term-details.cgi?term=GO:0003002&amp;session_id=8393amigo1279563017" TargetMode="External"/><Relationship Id="rId1712" Type="http://schemas.openxmlformats.org/officeDocument/2006/relationships/hyperlink" Target="http://amigo.geneontology.org/cgi-bin/amigo/term-details.cgi?term=GO:0008152&amp;session_id=7918amigo1280253988" TargetMode="External"/><Relationship Id="rId1713" Type="http://schemas.openxmlformats.org/officeDocument/2006/relationships/hyperlink" Target="http://amigo.geneontology.org/cgi-bin/amigo/term-details.cgi?term=GO:0043170&amp;session_id=7918amigo1280253988" TargetMode="External"/><Relationship Id="rId1320" Type="http://schemas.openxmlformats.org/officeDocument/2006/relationships/hyperlink" Target="http://amigo.geneontology.org/cgi-bin/amigo/term-details.cgi?term=GO:0019935&amp;session_id=9103amigo1279834169" TargetMode="External"/><Relationship Id="rId1321" Type="http://schemas.openxmlformats.org/officeDocument/2006/relationships/hyperlink" Target="http://amigo.geneontology.org/cgi-bin/amigo/term-details.cgi?term=GO:0019933&amp;session_id=9103amigo1279834169" TargetMode="External"/><Relationship Id="rId1322" Type="http://schemas.openxmlformats.org/officeDocument/2006/relationships/hyperlink" Target="http://amigo.geneontology.org/cgi-bin/amigo/term-details.cgi?term=GO:0007188&amp;session_id=9103amigo1279834169" TargetMode="External"/><Relationship Id="rId1323" Type="http://schemas.openxmlformats.org/officeDocument/2006/relationships/hyperlink" Target="http://amigo.geneontology.org/cgi-bin/amigo/term-details.cgi?term=GO:0032502&amp;session_id=9672amigo1277498465" TargetMode="External"/><Relationship Id="rId1324" Type="http://schemas.openxmlformats.org/officeDocument/2006/relationships/hyperlink" Target="http://amigo.geneontology.org/cgi-bin/amigo/term-details.cgi?term=GO:0048856&amp;session_id=9672amigo1277498465" TargetMode="External"/><Relationship Id="rId1325" Type="http://schemas.openxmlformats.org/officeDocument/2006/relationships/hyperlink" Target="http://amigo.geneontology.org/cgi-bin/amigo/term-details.cgi?term=GO:0048513&amp;session_id=9672amigo1277498465" TargetMode="External"/><Relationship Id="rId1326" Type="http://schemas.openxmlformats.org/officeDocument/2006/relationships/hyperlink" Target="http://amigo.geneontology.org/cgi-bin/amigo/term-details.cgi?term=GO:0009888&amp;session_id=9672amigo1277498465" TargetMode="External"/><Relationship Id="rId1327" Type="http://schemas.openxmlformats.org/officeDocument/2006/relationships/hyperlink" Target="http://amigo.geneontology.org/cgi-bin/amigo/term-details.cgi?term=GO:0007398&amp;session_id=3191amigo1279825694" TargetMode="External"/><Relationship Id="rId1328" Type="http://schemas.openxmlformats.org/officeDocument/2006/relationships/hyperlink" Target="http://amigo.geneontology.org/cgi-bin/amigo/term-details.cgi?term=GO:0008544&amp;session_id=3191amigo1279825694" TargetMode="External"/><Relationship Id="rId1329" Type="http://schemas.openxmlformats.org/officeDocument/2006/relationships/hyperlink" Target="http://amigo.geneontology.org/cgi-bin/amigo/term-details.cgi?term=GO:0009913&amp;session_id=3191amigo1279825694" TargetMode="External"/><Relationship Id="rId860" Type="http://schemas.openxmlformats.org/officeDocument/2006/relationships/hyperlink" Target="http://amigo.geneontology.org/cgi-bin/amigo/term-details.cgi?term=GO:0009888&amp;session_id=2017amigo1276795086" TargetMode="External"/><Relationship Id="rId861" Type="http://schemas.openxmlformats.org/officeDocument/2006/relationships/hyperlink" Target="http://amigo.geneontology.org/cgi-bin/amigo/term-details.cgi?term=GO:0007398&amp;session_id=8162amigo1279234544" TargetMode="External"/><Relationship Id="rId470" Type="http://schemas.openxmlformats.org/officeDocument/2006/relationships/hyperlink" Target="http://amigo.geneontology.org/cgi-bin/amigo/term-details.cgi?term=GO:0007166&amp;session_id=843amigo1277768980" TargetMode="External"/><Relationship Id="rId471" Type="http://schemas.openxmlformats.org/officeDocument/2006/relationships/hyperlink" Target="http://amigo.geneontology.org/cgi-bin/amigo/term-details.cgi?term=GO:0008152&amp;session_id=8067amigo1277934670" TargetMode="External"/><Relationship Id="rId472" Type="http://schemas.openxmlformats.org/officeDocument/2006/relationships/hyperlink" Target="http://amigo.geneontology.org/cgi-bin/amigo/term-details.cgi?term=GO:0009058&amp;session_id=8067amigo1277934670" TargetMode="External"/><Relationship Id="rId473" Type="http://schemas.openxmlformats.org/officeDocument/2006/relationships/hyperlink" Target="http://amigo.geneontology.org/cgi-bin/amigo/term-details.cgi?term=GO:0044249&amp;session_id=8067amigo1277934670" TargetMode="External"/><Relationship Id="rId474" Type="http://schemas.openxmlformats.org/officeDocument/2006/relationships/hyperlink" Target="http://amigo.geneontology.org/cgi-bin/amigo/term-details.cgi?term=GO:0034645&amp;session_id=8067amigo1277934670" TargetMode="External"/><Relationship Id="rId475" Type="http://schemas.openxmlformats.org/officeDocument/2006/relationships/hyperlink" Target="http://amigo.geneontology.org/cgi-bin/amigo/term-details.cgi?term=GO:0006350&amp;session_id=8067amigo1277934670" TargetMode="External"/><Relationship Id="rId476" Type="http://schemas.openxmlformats.org/officeDocument/2006/relationships/hyperlink" Target="http://amigo.geneontology.org/cgi-bin/amigo/term-details.cgi?term=GO:0008152&amp;session_id=2204amigo1279310180" TargetMode="External"/><Relationship Id="rId477" Type="http://schemas.openxmlformats.org/officeDocument/2006/relationships/hyperlink" Target="http://amigo.geneontology.org/cgi-bin/amigo/term-details.cgi?term=GO:0044237&amp;session_id=2204amigo1279310180" TargetMode="External"/><Relationship Id="rId478" Type="http://schemas.openxmlformats.org/officeDocument/2006/relationships/hyperlink" Target="http://amigo.geneontology.org/cgi-bin/amigo/term-details.cgi?term=GO:0006519&amp;session_id=2204amigo1279310180" TargetMode="External"/><Relationship Id="rId479" Type="http://schemas.openxmlformats.org/officeDocument/2006/relationships/hyperlink" Target="http://amigo.geneontology.org/cgi-bin/amigo/term-details.cgi?term=GO:0006575&amp;session_id=2204amigo1279310180" TargetMode="External"/><Relationship Id="rId862" Type="http://schemas.openxmlformats.org/officeDocument/2006/relationships/hyperlink" Target="http://amigo.geneontology.org/cgi-bin/amigo/term-details.cgi?term=GO:0023052&amp;session_id=5694amigo1276193012" TargetMode="External"/><Relationship Id="rId863" Type="http://schemas.openxmlformats.org/officeDocument/2006/relationships/hyperlink" Target="http://amigo.geneontology.org/cgi-bin/amigo/term-details.cgi?term=GO:0023046&amp;session_id=1396amigo1276710825" TargetMode="External"/><Relationship Id="rId864" Type="http://schemas.openxmlformats.org/officeDocument/2006/relationships/hyperlink" Target="http://amigo.geneontology.org/cgi-bin/amigo/term-details.cgi?term=GO:0023060&amp;session_id=1396amigo1276710825" TargetMode="External"/><Relationship Id="rId865" Type="http://schemas.openxmlformats.org/officeDocument/2006/relationships/hyperlink" Target="http://amigo.geneontology.org/cgi-bin/amigo/term-details.cgi?term=GO:0007165&amp;session_id=1396amigo1276710825" TargetMode="External"/><Relationship Id="rId866" Type="http://schemas.openxmlformats.org/officeDocument/2006/relationships/hyperlink" Target="http://amigo.geneontology.org/cgi-bin/amigo/term-details.cgi?term=GO:0008152&amp;session_id=3306amigo1279578131" TargetMode="External"/><Relationship Id="rId867" Type="http://schemas.openxmlformats.org/officeDocument/2006/relationships/hyperlink" Target="http://amigo.geneontology.org/cgi-bin/amigo/term-details.cgi?term=GO:0009056&amp;session_id=3306amigo1279578131" TargetMode="External"/><Relationship Id="rId868" Type="http://schemas.openxmlformats.org/officeDocument/2006/relationships/hyperlink" Target="http://amigo.geneontology.org/cgi-bin/amigo/term-details.cgi?term=GO:0044248&amp;session_id=3306amigo1279578131" TargetMode="External"/><Relationship Id="rId869" Type="http://schemas.openxmlformats.org/officeDocument/2006/relationships/hyperlink" Target="http://amigo.geneontology.org/cgi-bin/amigo/term-details.cgi?term=GO:0044265&amp;session_id=3306amigo1279578131" TargetMode="External"/><Relationship Id="rId1714" Type="http://schemas.openxmlformats.org/officeDocument/2006/relationships/hyperlink" Target="http://amigo.geneontology.org/cgi-bin/amigo/term-details.cgi?term=GO:0005976&amp;session_id=7918amigo1280253988" TargetMode="External"/><Relationship Id="rId1715" Type="http://schemas.openxmlformats.org/officeDocument/2006/relationships/hyperlink" Target="http://amigo.geneontology.org/cgi-bin/amigo/term-details.cgi?term=GO:0006022&amp;session_id=7918amigo1280253988" TargetMode="External"/><Relationship Id="rId1716" Type="http://schemas.openxmlformats.org/officeDocument/2006/relationships/hyperlink" Target="http://amigo.geneontology.org/cgi-bin/amigo/term-details.cgi?term=GO:0030203&amp;session_id=7918amigo1280253988" TargetMode="External"/><Relationship Id="rId1717" Type="http://schemas.openxmlformats.org/officeDocument/2006/relationships/hyperlink" Target="http://amigo.geneontology.org/cgi-bin/amigo/term-details.cgi?term=GO:0008152&amp;session_id=7389amigo1277834262" TargetMode="External"/><Relationship Id="rId1718" Type="http://schemas.openxmlformats.org/officeDocument/2006/relationships/hyperlink" Target="http://amigo.geneontology.org/cgi-bin/amigo/term-details.cgi?term=GO:0009058&amp;session_id=7389amigo1277834262" TargetMode="External"/><Relationship Id="rId1719" Type="http://schemas.openxmlformats.org/officeDocument/2006/relationships/hyperlink" Target="http://amigo.geneontology.org/cgi-bin/amigo/term-details.cgi?term=GO:0044249&amp;session_id=7389amigo1277834262" TargetMode="External"/><Relationship Id="rId1720" Type="http://schemas.openxmlformats.org/officeDocument/2006/relationships/hyperlink" Target="http://amigo.geneontology.org/cgi-bin/amigo/term-details.cgi?term=GO:0034645&amp;session_id=7389amigo1277834262" TargetMode="External"/><Relationship Id="rId1721" Type="http://schemas.openxmlformats.org/officeDocument/2006/relationships/hyperlink" Target="http://amigo.geneontology.org/cgi-bin/amigo/term-details.cgi?term=GO:0006412&amp;session_id=7389amigo1277834262" TargetMode="External"/><Relationship Id="rId1722" Type="http://schemas.openxmlformats.org/officeDocument/2006/relationships/hyperlink" Target="http://amigo.geneontology.org/cgi-bin/amigo/term-details.cgi?term=GO:0006417&amp;session_id=7389amigo1277834262" TargetMode="External"/><Relationship Id="rId1723" Type="http://schemas.openxmlformats.org/officeDocument/2006/relationships/hyperlink" Target="http://amigo.geneontology.org/cgi-bin/amigo/term-details.cgi?term=GO:0008152&amp;session_id=8639amigo1276196202" TargetMode="External"/><Relationship Id="rId1330" Type="http://schemas.openxmlformats.org/officeDocument/2006/relationships/hyperlink" Target="http://amigo.geneontology.org/cgi-bin/amigo/term-details.cgi?term=GO:0030216&amp;session_id=3191amigo1279825694" TargetMode="External"/><Relationship Id="rId1331" Type="http://schemas.openxmlformats.org/officeDocument/2006/relationships/hyperlink" Target="http://amigo.geneontology.org/cgi-bin/amigo/term-details.cgi?term=GO:0008152&amp;session_id=1874amigo1279835604" TargetMode="External"/><Relationship Id="rId1332" Type="http://schemas.openxmlformats.org/officeDocument/2006/relationships/hyperlink" Target="http://amigo.geneontology.org/cgi-bin/amigo/term-details.cgi?term=GO:0009056&amp;session_id=1874amigo1279835604" TargetMode="External"/><Relationship Id="rId1333" Type="http://schemas.openxmlformats.org/officeDocument/2006/relationships/hyperlink" Target="http://amigo.geneontology.org/cgi-bin/amigo/term-details.cgi?term=GO:0044248&amp;session_id=1874amigo1279835604" TargetMode="External"/><Relationship Id="rId1334" Type="http://schemas.openxmlformats.org/officeDocument/2006/relationships/hyperlink" Target="http://amigo.geneontology.org/cgi-bin/amigo/term-details.cgi?term=GO:0008152&amp;session_id=8639amigo1276196202" TargetMode="External"/><Relationship Id="rId1335" Type="http://schemas.openxmlformats.org/officeDocument/2006/relationships/hyperlink" Target="http://amigo.geneontology.org/cgi-bin/amigo/term-details.cgi?term=GO:0009058&amp;session_id=3018amigo1276548474" TargetMode="External"/><Relationship Id="rId1336" Type="http://schemas.openxmlformats.org/officeDocument/2006/relationships/hyperlink" Target="http://amigo.geneontology.org/cgi-bin/amigo/term-details.cgi?term=GO:0044249&amp;session_id=3018amigo1276548474" TargetMode="External"/><Relationship Id="rId1337" Type="http://schemas.openxmlformats.org/officeDocument/2006/relationships/hyperlink" Target="http://amigo.geneontology.org/cgi-bin/amigo/term-details.cgi?term=GO:0034645&amp;session_id=3018amigo1276548474" TargetMode="External"/><Relationship Id="rId1338" Type="http://schemas.openxmlformats.org/officeDocument/2006/relationships/hyperlink" Target="http://amigo.geneontology.org/cgi-bin/amigo/term-details.cgi?term=GO:0006412&amp;session_id=3018amigo1276548474" TargetMode="External"/><Relationship Id="rId1339" Type="http://schemas.openxmlformats.org/officeDocument/2006/relationships/hyperlink" Target="http://amigo.geneontology.org/cgi-bin/amigo/term-details.cgi?term=GO:0008152&amp;session_id=9158amigo1277853140" TargetMode="External"/><Relationship Id="rId870" Type="http://schemas.openxmlformats.org/officeDocument/2006/relationships/hyperlink" Target="http://amigo.geneontology.org/cgi-bin/amigo/term_details?term=GO:0006464" TargetMode="External"/><Relationship Id="rId871" Type="http://schemas.openxmlformats.org/officeDocument/2006/relationships/hyperlink" Target="http://amigo.geneontology.org/cgi-bin/amigo/term_details?term=GO:0043412" TargetMode="External"/><Relationship Id="rId480" Type="http://schemas.openxmlformats.org/officeDocument/2006/relationships/hyperlink" Target="http://amigo.geneontology.org/cgi-bin/amigo/term-details.cgi?term=GO:0032501&amp;session_id=4668amigo1279311113" TargetMode="External"/><Relationship Id="rId481" Type="http://schemas.openxmlformats.org/officeDocument/2006/relationships/hyperlink" Target="http://amigo.geneontology.org/cgi-bin/amigo/term-details.cgi?term=GO:0003008&amp;session_id=4668amigo1279311113" TargetMode="External"/><Relationship Id="rId482" Type="http://schemas.openxmlformats.org/officeDocument/2006/relationships/hyperlink" Target="http://amigo.geneontology.org/cgi-bin/amigo/term-details.cgi?term=GO:0003012&amp;session_id=4668amigo1279311113" TargetMode="External"/><Relationship Id="rId483" Type="http://schemas.openxmlformats.org/officeDocument/2006/relationships/hyperlink" Target="http://amigo.geneontology.org/cgi-bin/amigo/term-details.cgi?term=GO:0032501&amp;session_id=4668amigo1279311113" TargetMode="External"/><Relationship Id="rId484" Type="http://schemas.openxmlformats.org/officeDocument/2006/relationships/hyperlink" Target="http://amigo.geneontology.org/cgi-bin/amigo/term-details.cgi?term=GO:0003008&amp;session_id=4668amigo1279311113" TargetMode="External"/><Relationship Id="rId485" Type="http://schemas.openxmlformats.org/officeDocument/2006/relationships/hyperlink" Target="http://amigo.geneontology.org/cgi-bin/amigo/term-details.cgi?term=GO:0003012&amp;session_id=4668amigo1279311113" TargetMode="External"/><Relationship Id="rId486" Type="http://schemas.openxmlformats.org/officeDocument/2006/relationships/hyperlink" Target="http://amigo.geneontology.org/cgi-bin/amigo/term-details.cgi?term=GO:0006936&amp;session_id=6943amigo1279311251" TargetMode="External"/><Relationship Id="rId487" Type="http://schemas.openxmlformats.org/officeDocument/2006/relationships/hyperlink" Target="http://amigo.geneontology.org/cgi-bin/amigo/term-details.cgi?term=GO:0023052&amp;session_id=6769amigo1277851450" TargetMode="External"/><Relationship Id="rId488" Type="http://schemas.openxmlformats.org/officeDocument/2006/relationships/hyperlink" Target="http://amigo.geneontology.org/cgi-bin/amigo/term-details.cgi?term=GO:0023033&amp;session_id=6769amigo1277851450" TargetMode="External"/><Relationship Id="rId489" Type="http://schemas.openxmlformats.org/officeDocument/2006/relationships/hyperlink" Target="http://amigo.geneontology.org/cgi-bin/amigo/term-details.cgi?term=GO:0023034&amp;session_id=6769amigo1277851450" TargetMode="External"/><Relationship Id="rId872" Type="http://schemas.openxmlformats.org/officeDocument/2006/relationships/hyperlink" Target="http://amigo.geneontology.org/cgi-bin/amigo/term_details?term=GO:0043632" TargetMode="External"/><Relationship Id="rId873" Type="http://schemas.openxmlformats.org/officeDocument/2006/relationships/hyperlink" Target="http://amigo.geneontology.org/cgi-bin/amigo/term-assoc.cgi?term=GO:0016598&amp;speciesdb=&amp;taxid=all" TargetMode="External"/><Relationship Id="rId874" Type="http://schemas.openxmlformats.org/officeDocument/2006/relationships/hyperlink" Target="http://amigo.geneontology.org/cgi-bin/amigo/term-details.cgi?term=GO:0008152&amp;session_id=2637amigo1279648138" TargetMode="External"/><Relationship Id="rId875" Type="http://schemas.openxmlformats.org/officeDocument/2006/relationships/hyperlink" Target="http://amigo.geneontology.org/cgi-bin/amigo/term-details.cgi?term=GO:0009056&amp;session_id=2637amigo1279648138" TargetMode="External"/><Relationship Id="rId876" Type="http://schemas.openxmlformats.org/officeDocument/2006/relationships/hyperlink" Target="http://amigo.geneontology.org/cgi-bin/amigo/term-details.cgi?term=GO:0044248&amp;session_id=2637amigo1279648138" TargetMode="External"/><Relationship Id="rId877" Type="http://schemas.openxmlformats.org/officeDocument/2006/relationships/hyperlink" Target="http://amigo.geneontology.org/cgi-bin/amigo/term-details.cgi?term=GO:0051234&amp;session_id=9030amigo1276280313" TargetMode="External"/><Relationship Id="rId878" Type="http://schemas.openxmlformats.org/officeDocument/2006/relationships/hyperlink" Target="http://amigo.geneontology.org/cgi-bin/amigo/term-details.cgi?term=GO:0006810&amp;session_id=9030amigo1276280313" TargetMode="External"/><Relationship Id="rId879" Type="http://schemas.openxmlformats.org/officeDocument/2006/relationships/hyperlink" Target="http://amigo.geneontology.org/cgi-bin/amigo/term-details.cgi?term=GO:0008152&amp;session_id=9141amigo1277851191" TargetMode="External"/><Relationship Id="rId1724" Type="http://schemas.openxmlformats.org/officeDocument/2006/relationships/hyperlink" Target="http://amigo.geneontology.org/cgi-bin/amigo/term-details.cgi?term=GO:0009058&amp;session_id=4773amigo1276546680" TargetMode="External"/><Relationship Id="rId1725" Type="http://schemas.openxmlformats.org/officeDocument/2006/relationships/hyperlink" Target="http://amigo.geneontology.org/cgi-bin/amigo/term-details.cgi?term=GO:0044249&amp;session_id=4773amigo1276546680" TargetMode="External"/><Relationship Id="rId1726" Type="http://schemas.openxmlformats.org/officeDocument/2006/relationships/hyperlink" Target="http://amigo.geneontology.org/cgi-bin/amigo/term-details.cgi?term=GO:0034645&amp;session_id=4773amigo1276546680" TargetMode="External"/><Relationship Id="rId1727" Type="http://schemas.openxmlformats.org/officeDocument/2006/relationships/hyperlink" Target="http://amigo.geneontology.org/cgi-bin/amigo/term-details.cgi?term=GO:0006350&amp;session_id=4773amigo1276546680" TargetMode="External"/><Relationship Id="rId1728" Type="http://schemas.openxmlformats.org/officeDocument/2006/relationships/hyperlink" Target="http://amigo.geneontology.org/cgi-bin/amigo/term-details.cgi?term=GO:0051234&amp;session_id=9458amigo1277850888" TargetMode="External"/><Relationship Id="rId1729" Type="http://schemas.openxmlformats.org/officeDocument/2006/relationships/hyperlink" Target="http://amigo.geneontology.org/cgi-bin/amigo/term-details.cgi?term=GO:0006810&amp;session_id=9458amigo1277850888" TargetMode="External"/><Relationship Id="rId1730" Type="http://schemas.openxmlformats.org/officeDocument/2006/relationships/hyperlink" Target="http://amigo.geneontology.org/cgi-bin/amigo/term-details.cgi?term=GO:0032502&amp;session_id=8412amigo1277932506" TargetMode="External"/><Relationship Id="rId1731" Type="http://schemas.openxmlformats.org/officeDocument/2006/relationships/hyperlink" Target="http://amigo.geneontology.org/cgi-bin/amigo/term-details.cgi?term=GO:0048856&amp;session_id=8412amigo1277932506" TargetMode="External"/><Relationship Id="rId1732" Type="http://schemas.openxmlformats.org/officeDocument/2006/relationships/hyperlink" Target="http://amigo.geneontology.org/cgi-bin/amigo/term-details.cgi?term=GO:0048731&amp;session_id=8412amigo1277932506" TargetMode="External"/><Relationship Id="rId1733" Type="http://schemas.openxmlformats.org/officeDocument/2006/relationships/hyperlink" Target="http://amigo.geneontology.org/cgi-bin/amigo/term-details.cgi?term=GO:0032502&amp;session_id=9106amigo1275948117" TargetMode="External"/><Relationship Id="rId1340" Type="http://schemas.openxmlformats.org/officeDocument/2006/relationships/hyperlink" Target="http://amigo.geneontology.org/cgi-bin/amigo/term-details.cgi?term=GO:0009058&amp;session_id=9158amigo1277853140" TargetMode="External"/><Relationship Id="rId1341" Type="http://schemas.openxmlformats.org/officeDocument/2006/relationships/hyperlink" Target="http://amigo.geneontology.org/cgi-bin/amigo/term-details.cgi?term=GO:0044249&amp;session_id=9158amigo1277853140" TargetMode="External"/><Relationship Id="rId1342" Type="http://schemas.openxmlformats.org/officeDocument/2006/relationships/hyperlink" Target="http://amigo.geneontology.org/cgi-bin/amigo/term-details.cgi?term=GO:0034645&amp;session_id=9158amigo1277853140" TargetMode="External"/><Relationship Id="rId1343" Type="http://schemas.openxmlformats.org/officeDocument/2006/relationships/hyperlink" Target="http://amigo.geneontology.org/cgi-bin/amigo/term-details.cgi?term=GO:0006350&amp;session_id=9158amigo1277853140" TargetMode="External"/><Relationship Id="rId1344" Type="http://schemas.openxmlformats.org/officeDocument/2006/relationships/hyperlink" Target="http://amigo.geneontology.org/cgi-bin/amigo/term-details.cgi?term=GO:0045449&amp;session_id=9158amigo1277853140" TargetMode="External"/><Relationship Id="rId1345" Type="http://schemas.openxmlformats.org/officeDocument/2006/relationships/hyperlink" Target="http://amigo.geneontology.org/cgi-bin/amigo/term-details.cgi?term=GO:0023052&amp;session_id=745amigo1276029387" TargetMode="External"/><Relationship Id="rId1346" Type="http://schemas.openxmlformats.org/officeDocument/2006/relationships/hyperlink" Target="http://amigo.geneontology.org/cgi-bin/amigo/term-details.cgi?term=GO:0023046&amp;session_id=2017amigo1276795086" TargetMode="External"/><Relationship Id="rId1347" Type="http://schemas.openxmlformats.org/officeDocument/2006/relationships/hyperlink" Target="http://amigo.geneontology.org/cgi-bin/amigo/term-details.cgi?term=GO:0023060&amp;session_id=2017amigo1276795086" TargetMode="External"/><Relationship Id="rId1348" Type="http://schemas.openxmlformats.org/officeDocument/2006/relationships/hyperlink" Target="http://amigo.geneontology.org/cgi-bin/amigo/term-details.cgi?term=GO:0007165&amp;session_id=2017amigo1276795086" TargetMode="External"/><Relationship Id="rId1349" Type="http://schemas.openxmlformats.org/officeDocument/2006/relationships/hyperlink" Target="http://amigo.geneontology.org/cgi-bin/amigo/term-details.cgi?term=GO:0035556&amp;session_id=2017amigo1276795086" TargetMode="External"/><Relationship Id="rId880" Type="http://schemas.openxmlformats.org/officeDocument/2006/relationships/hyperlink" Target="http://amigo.geneontology.org/cgi-bin/amigo/term-details.cgi?term=GO:0043170&amp;session_id=9141amigo1277851191" TargetMode="External"/><Relationship Id="rId881" Type="http://schemas.openxmlformats.org/officeDocument/2006/relationships/hyperlink" Target="http://amigo.geneontology.org/cgi-bin/amigo/term-details.cgi?term=GO:0019538&amp;session_id=9141amigo1277851191" TargetMode="External"/><Relationship Id="rId490" Type="http://schemas.openxmlformats.org/officeDocument/2006/relationships/hyperlink" Target="http://amigo.geneontology.org/cgi-bin/amigo/term-details.cgi?term=GO:0035556&amp;session_id=6769amigo1277851450" TargetMode="External"/><Relationship Id="rId491" Type="http://schemas.openxmlformats.org/officeDocument/2006/relationships/hyperlink" Target="http://amigo.geneontology.org/cgi-bin/amigo/term-details.cgi?term=GO:0007243&amp;session_id=6769amigo1277851450" TargetMode="External"/><Relationship Id="rId492" Type="http://schemas.openxmlformats.org/officeDocument/2006/relationships/hyperlink" Target="http://amigo.geneontology.org/cgi-bin/amigo/term-details.cgi?term=GO:0007249&amp;session_id=6769amigo1277851450" TargetMode="External"/><Relationship Id="rId493" Type="http://schemas.openxmlformats.org/officeDocument/2006/relationships/hyperlink" Target="http://amigo.geneontology.org/cgi-bin/amigo/term-details.cgi?term=GO:0044237&amp;session_id=2954amigo1276123044" TargetMode="External"/><Relationship Id="rId494" Type="http://schemas.openxmlformats.org/officeDocument/2006/relationships/hyperlink" Target="http://amigo.geneontology.org/cgi-bin/amigo/term-details.cgi?term=GO:0008152&amp;session_id=8639amigo1276196202" TargetMode="External"/><Relationship Id="rId495" Type="http://schemas.openxmlformats.org/officeDocument/2006/relationships/hyperlink" Target="http://amigo.geneontology.org/cgi-bin/amigo/term-details.cgi?term=GO:0006793&amp;session_id=4147amigo1276627037" TargetMode="External"/><Relationship Id="rId496" Type="http://schemas.openxmlformats.org/officeDocument/2006/relationships/hyperlink" Target="http://amigo.geneontology.org/cgi-bin/amigo/term-details.cgi?term=GO:0006796&amp;session_id=4147amigo1276627037" TargetMode="External"/><Relationship Id="rId497" Type="http://schemas.openxmlformats.org/officeDocument/2006/relationships/hyperlink" Target="http://amigo.geneontology.org/cgi-bin/amigo/term-details.cgi?term=GO:0016311&amp;session_id=4147amigo1276627037" TargetMode="External"/><Relationship Id="rId498" Type="http://schemas.openxmlformats.org/officeDocument/2006/relationships/hyperlink" Target="http://amigo.geneontology.org/cgi-bin/amigo/term-details.cgi?term=GO:0008152&amp;session_id=5223amigo1277934957" TargetMode="External"/><Relationship Id="rId499" Type="http://schemas.openxmlformats.org/officeDocument/2006/relationships/hyperlink" Target="http://amigo.geneontology.org/cgi-bin/amigo/term-details.cgi?term=GO:0044238&amp;session_id=5223amigo1277934957" TargetMode="External"/><Relationship Id="rId882" Type="http://schemas.openxmlformats.org/officeDocument/2006/relationships/hyperlink" Target="http://amigo.geneontology.org/cgi-bin/amigo/term-details.cgi?term=GO:0009987&amp;session_id=64amigo1277996486" TargetMode="External"/><Relationship Id="rId883" Type="http://schemas.openxmlformats.org/officeDocument/2006/relationships/hyperlink" Target="http://amigo.geneontology.org/cgi-bin/amigo/term-details.cgi?term=GO:0051234&amp;session_id=3937amigo1279648933" TargetMode="External"/><Relationship Id="rId884" Type="http://schemas.openxmlformats.org/officeDocument/2006/relationships/hyperlink" Target="http://amigo.geneontology.org/cgi-bin/amigo/term-details.cgi?term=GO:0006810&amp;session_id=3937amigo1279648933" TargetMode="External"/><Relationship Id="rId885" Type="http://schemas.openxmlformats.org/officeDocument/2006/relationships/hyperlink" Target="http://amigo.geneontology.org/cgi-bin/amigo/term-details.cgi?term=GO:0051234&amp;session_id=7194amigo1279649417" TargetMode="External"/><Relationship Id="rId886" Type="http://schemas.openxmlformats.org/officeDocument/2006/relationships/hyperlink" Target="http://amigo.geneontology.org/cgi-bin/amigo/term-details.cgi?term=GO:0006810&amp;session_id=7194amigo1279649417" TargetMode="External"/><Relationship Id="rId887" Type="http://schemas.openxmlformats.org/officeDocument/2006/relationships/hyperlink" Target="http://amigo.geneontology.org/cgi-bin/amigo/term-details.cgi?term=GO:0016192&amp;session_id=7194amigo1279649417" TargetMode="External"/><Relationship Id="rId888" Type="http://schemas.openxmlformats.org/officeDocument/2006/relationships/hyperlink" Target="http://amigo.geneontology.org/cgi-bin/amigo/term-details.cgi?term=GO:0032501&amp;session_id=2647amigo1279649646" TargetMode="External"/><Relationship Id="rId889" Type="http://schemas.openxmlformats.org/officeDocument/2006/relationships/hyperlink" Target="http://amigo.geneontology.org/cgi-bin/amigo/term-details.cgi?term=GO:0003008&amp;session_id=2647amigo1279649646" TargetMode="External"/><Relationship Id="rId1734" Type="http://schemas.openxmlformats.org/officeDocument/2006/relationships/hyperlink" Target="http://amigo.geneontology.org/cgi-bin/amigo/term-details.cgi?term=GO:0007275&amp;session_id=9106amigo1275948117" TargetMode="External"/><Relationship Id="rId1735" Type="http://schemas.openxmlformats.org/officeDocument/2006/relationships/hyperlink" Target="http://amigo.geneontology.org/cgi-bin/amigo/term-details.cgi?term=GO:0023052&amp;session_id=8535amigo1279569559" TargetMode="External"/><Relationship Id="rId1736" Type="http://schemas.openxmlformats.org/officeDocument/2006/relationships/hyperlink" Target="http://amigo.geneontology.org/cgi-bin/amigo/term-details.cgi?term=GO:0007267&amp;session_id=8535amigo1279569559" TargetMode="External"/><Relationship Id="rId1737" Type="http://schemas.openxmlformats.org/officeDocument/2006/relationships/hyperlink" Target="http://amigo.geneontology.org/cgi-bin/amigo/term-details.cgi?term=GO:0008152&amp;session_id=9158amigo1277853140" TargetMode="External"/><Relationship Id="rId1738" Type="http://schemas.openxmlformats.org/officeDocument/2006/relationships/hyperlink" Target="http://amigo.geneontology.org/cgi-bin/amigo/term-details.cgi?term=GO:0009058&amp;session_id=9158amigo1277853140" TargetMode="External"/><Relationship Id="rId1739" Type="http://schemas.openxmlformats.org/officeDocument/2006/relationships/hyperlink" Target="http://amigo.geneontology.org/cgi-bin/amigo/term-details.cgi?term=GO:0044249&amp;session_id=9158amigo1277853140" TargetMode="External"/><Relationship Id="rId1740" Type="http://schemas.openxmlformats.org/officeDocument/2006/relationships/hyperlink" Target="http://amigo.geneontology.org/cgi-bin/amigo/term-details.cgi?term=GO:0034645&amp;session_id=9158amigo1277853140" TargetMode="External"/><Relationship Id="rId1741" Type="http://schemas.openxmlformats.org/officeDocument/2006/relationships/hyperlink" Target="http://amigo.geneontology.org/cgi-bin/amigo/term-details.cgi?term=GO:0006350&amp;session_id=9158amigo1277853140" TargetMode="External"/><Relationship Id="rId1742" Type="http://schemas.openxmlformats.org/officeDocument/2006/relationships/hyperlink" Target="http://amigo.geneontology.org/cgi-bin/amigo/term-details.cgi?term=GO:0045449&amp;session_id=9158amigo1277853140" TargetMode="External"/><Relationship Id="rId1743" Type="http://schemas.openxmlformats.org/officeDocument/2006/relationships/hyperlink" Target="http://amigo.geneontology.org/cgi-bin/amigo/term-details.cgi?term=GO:0008152&amp;session_id=9158amigo1277853140" TargetMode="External"/><Relationship Id="rId1350" Type="http://schemas.openxmlformats.org/officeDocument/2006/relationships/hyperlink" Target="http://amigo.geneontology.org/cgi-bin/amigo/term-details.cgi?term=GO:0007264&amp;session_id=2017amigo1276795086" TargetMode="External"/><Relationship Id="rId1351" Type="http://schemas.openxmlformats.org/officeDocument/2006/relationships/hyperlink" Target="http://amigo.geneontology.org/cgi-bin/amigo/term-details.cgi?term=GO:0032502&amp;session_id=693amigo1277502907" TargetMode="External"/><Relationship Id="rId1352" Type="http://schemas.openxmlformats.org/officeDocument/2006/relationships/hyperlink" Target="http://amigo.geneontology.org/cgi-bin/amigo/term-details.cgi?term=GO:0048856&amp;session_id=693amigo1277502907" TargetMode="External"/><Relationship Id="rId1353" Type="http://schemas.openxmlformats.org/officeDocument/2006/relationships/hyperlink" Target="http://amigo.geneontology.org/cgi-bin/amigo/term-details.cgi?term=GO:0048731&amp;session_id=693amigo1277502907" TargetMode="External"/><Relationship Id="rId1354" Type="http://schemas.openxmlformats.org/officeDocument/2006/relationships/hyperlink" Target="http://amigo.geneontology.org/cgi-bin/amigo/term-details.cgi?term=GO:0008152&amp;session_id=8639amigo1276196202" TargetMode="External"/><Relationship Id="rId1355" Type="http://schemas.openxmlformats.org/officeDocument/2006/relationships/hyperlink" Target="http://amigo.geneontology.org/cgi-bin/amigo/term-details.cgi?term=GO:0044237&amp;session_id=7743amigo1276016275" TargetMode="External"/><Relationship Id="rId1356" Type="http://schemas.openxmlformats.org/officeDocument/2006/relationships/hyperlink" Target="http://amigo.geneontology.org/cgi-bin/amigo/term-details.cgi?term=GO:0044260&amp;session_id=3018amigo1276548474" TargetMode="External"/><Relationship Id="rId1357" Type="http://schemas.openxmlformats.org/officeDocument/2006/relationships/hyperlink" Target="http://amigo.geneontology.org/cgi-bin/amigo/term-details.cgi?term=GO:0044267&amp;session_id=3018amigo1276548474" TargetMode="External"/><Relationship Id="rId1358" Type="http://schemas.openxmlformats.org/officeDocument/2006/relationships/hyperlink" Target="http://amigo.geneontology.org/cgi-bin/amigo/term-details.cgi?term=GO:0032501&amp;session_id=8967amigo1279657959" TargetMode="External"/><Relationship Id="rId1359" Type="http://schemas.openxmlformats.org/officeDocument/2006/relationships/hyperlink" Target="http://amigo.geneontology.org/cgi-bin/amigo/term-details.cgi?term=GO:0003008&amp;session_id=8967amigo1279657959" TargetMode="External"/><Relationship Id="rId890" Type="http://schemas.openxmlformats.org/officeDocument/2006/relationships/hyperlink" Target="http://amigo.geneontology.org/cgi-bin/amigo/term-details.cgi?term=GO:0050877&amp;session_id=2647amigo1279649646" TargetMode="External"/><Relationship Id="rId891" Type="http://schemas.openxmlformats.org/officeDocument/2006/relationships/hyperlink" Target="http://amigo.geneontology.org/cgi-bin/amigo/term-details.cgi?term=GO:0050890&amp;session_id=2647amigo1279649646" TargetMode="External"/><Relationship Id="rId892" Type="http://schemas.openxmlformats.org/officeDocument/2006/relationships/hyperlink" Target="http://amigo.geneontology.org/cgi-bin/amigo/term-details.cgi?term=GO:0007600&amp;session_id=2647amigo1279649646" TargetMode="External"/><Relationship Id="rId893" Type="http://schemas.openxmlformats.org/officeDocument/2006/relationships/hyperlink" Target="http://amigo.geneontology.org/cgi-bin/amigo/term-details.cgi?term=GO:0050953&amp;session_id=2647amigo1279649646" TargetMode="External"/><Relationship Id="rId894" Type="http://schemas.openxmlformats.org/officeDocument/2006/relationships/hyperlink" Target="http://amigo.geneontology.org/cgi-bin/amigo/term-details.cgi?term=GO:0023052&amp;session_id=843amigo1277768980" TargetMode="External"/><Relationship Id="rId895" Type="http://schemas.openxmlformats.org/officeDocument/2006/relationships/hyperlink" Target="http://amigo.geneontology.org/cgi-bin/amigo/term-details.cgi?term=GO:0023033&amp;session_id=843amigo1277768980" TargetMode="External"/><Relationship Id="rId896" Type="http://schemas.openxmlformats.org/officeDocument/2006/relationships/hyperlink" Target="http://amigo.geneontology.org/cgi-bin/amigo/term-details.cgi?term=GO:0007166&amp;session_id=843amigo1277768980" TargetMode="External"/><Relationship Id="rId897" Type="http://schemas.openxmlformats.org/officeDocument/2006/relationships/hyperlink" Target="http://amigo.geneontology.org/cgi-bin/amigo/term-details.cgi?term=GO:0008152&amp;session_id=9201amigo1277327195" TargetMode="External"/><Relationship Id="rId898" Type="http://schemas.openxmlformats.org/officeDocument/2006/relationships/hyperlink" Target="http://amigo.geneontology.org/cgi-bin/amigo/term-details.cgi?term=GO:0044237&amp;session_id=9201amigo1277327195" TargetMode="External"/><Relationship Id="rId899" Type="http://schemas.openxmlformats.org/officeDocument/2006/relationships/hyperlink" Target="http://amigo.geneontology.org/cgi-bin/amigo/term-details.cgi?term=GO:0044260&amp;session_id=9201amigo1277327195" TargetMode="External"/><Relationship Id="rId1744" Type="http://schemas.openxmlformats.org/officeDocument/2006/relationships/hyperlink" Target="http://amigo.geneontology.org/cgi-bin/amigo/term-details.cgi?term=GO:0009058&amp;session_id=9158amigo1277853140" TargetMode="External"/><Relationship Id="rId1745" Type="http://schemas.openxmlformats.org/officeDocument/2006/relationships/hyperlink" Target="http://amigo.geneontology.org/cgi-bin/amigo/term-details.cgi?term=GO:0044249&amp;session_id=9158amigo1277853140" TargetMode="External"/><Relationship Id="rId1746" Type="http://schemas.openxmlformats.org/officeDocument/2006/relationships/hyperlink" Target="http://amigo.geneontology.org/cgi-bin/amigo/term-details.cgi?term=GO:0034645&amp;session_id=9158amigo1277853140" TargetMode="External"/><Relationship Id="rId1747" Type="http://schemas.openxmlformats.org/officeDocument/2006/relationships/hyperlink" Target="http://amigo.geneontology.org/cgi-bin/amigo/term-details.cgi?term=GO:0006350&amp;session_id=9158amigo1277853140" TargetMode="External"/><Relationship Id="rId1748" Type="http://schemas.openxmlformats.org/officeDocument/2006/relationships/hyperlink" Target="http://amigo.geneontology.org/cgi-bin/amigo/term-details.cgi?term=GO:0045449&amp;session_id=9158amigo1277853140" TargetMode="External"/><Relationship Id="rId1749" Type="http://schemas.openxmlformats.org/officeDocument/2006/relationships/hyperlink" Target="http://amigo.geneontology.org/cgi-bin/amigo/term-details.cgi?term=GO:0032502&amp;session_id=9106amigo1275948117" TargetMode="External"/><Relationship Id="rId100" Type="http://schemas.openxmlformats.org/officeDocument/2006/relationships/hyperlink" Target="http://www.ncbi.nlm.nih.gov/UniGene/clust.cgi?ORG=Xl&amp;CID=81366" TargetMode="External"/><Relationship Id="rId101" Type="http://schemas.openxmlformats.org/officeDocument/2006/relationships/hyperlink" Target="http://www.ncbi.nlm.nih.gov/UniGene/clust.cgi?ORG=Xl&amp;CID=70994" TargetMode="External"/><Relationship Id="rId102" Type="http://schemas.openxmlformats.org/officeDocument/2006/relationships/hyperlink" Target="http://www.ncbi.nlm.nih.gov/UniGene/clust.cgi?ORG=Xl&amp;CID=72303" TargetMode="External"/><Relationship Id="rId103" Type="http://schemas.openxmlformats.org/officeDocument/2006/relationships/hyperlink" Target="http://www.ncbi.nlm.nih.gov/UniGene/clust.cgi?ORG=Xl&amp;CID=70722" TargetMode="External"/><Relationship Id="rId104" Type="http://schemas.openxmlformats.org/officeDocument/2006/relationships/hyperlink" Target="http://www.ncbi.nlm.nih.gov/UniGene/clust.cgi?ORG=Xl&amp;CID=54229" TargetMode="External"/><Relationship Id="rId105" Type="http://schemas.openxmlformats.org/officeDocument/2006/relationships/hyperlink" Target="http://www.ncbi.nlm.nih.gov/UniGene/clust.cgi?ORG=Xl&amp;CID=71531" TargetMode="External"/><Relationship Id="rId106" Type="http://schemas.openxmlformats.org/officeDocument/2006/relationships/hyperlink" Target="http://www.ncbi.nlm.nih.gov/UniGene/clust.cgi?ORG=Xl&amp;CID=57018" TargetMode="External"/><Relationship Id="rId107" Type="http://schemas.openxmlformats.org/officeDocument/2006/relationships/hyperlink" Target="http://www.ncbi.nlm.nih.gov/UniGene/clust.cgi?ORG=Xl&amp;CID=71922" TargetMode="External"/><Relationship Id="rId108" Type="http://schemas.openxmlformats.org/officeDocument/2006/relationships/hyperlink" Target="http://www.ncbi.nlm.nih.gov/UniGene/clust.cgi?ORG=Xl&amp;CID=48332" TargetMode="External"/><Relationship Id="rId109" Type="http://schemas.openxmlformats.org/officeDocument/2006/relationships/hyperlink" Target="http://www.ncbi.nlm.nih.gov/UniGene/clust.cgi?ORG=Xl&amp;CID=81366" TargetMode="External"/><Relationship Id="rId1750" Type="http://schemas.openxmlformats.org/officeDocument/2006/relationships/hyperlink" Target="http://amigo.geneontology.org/cgi-bin/amigo/term-details.cgi?term=GO:0007275&amp;session_id=9106amigo1275948117" TargetMode="External"/><Relationship Id="rId1751" Type="http://schemas.openxmlformats.org/officeDocument/2006/relationships/hyperlink" Target="http://amigo.geneontology.org/cgi-bin/amigo/term-details.cgi?term=GO:0051234&amp;session_id=9030amigo1276280313" TargetMode="External"/><Relationship Id="rId1752" Type="http://schemas.openxmlformats.org/officeDocument/2006/relationships/hyperlink" Target="http://amigo.geneontology.org/cgi-bin/amigo/term-details.cgi?term=GO:0006810&amp;session_id=9030amigo1276280313" TargetMode="External"/><Relationship Id="rId1753" Type="http://schemas.openxmlformats.org/officeDocument/2006/relationships/hyperlink" Target="http://amigo.geneontology.org/cgi-bin/amigo/term-details.cgi?term=GO:0032502&amp;session_id=4589amigo1280255037" TargetMode="External"/><Relationship Id="rId1360" Type="http://schemas.openxmlformats.org/officeDocument/2006/relationships/hyperlink" Target="http://amigo.geneontology.org/cgi-bin/amigo/term-details.cgi?term=GO:0003012&amp;session_id=8967amigo1279657959" TargetMode="External"/><Relationship Id="rId1361" Type="http://schemas.openxmlformats.org/officeDocument/2006/relationships/hyperlink" Target="http://amigo.geneontology.org/cgi-bin/amigo/term-details.cgi?term=GO:0009987&amp;session_id=64amigo1277996486" TargetMode="External"/><Relationship Id="rId1362" Type="http://schemas.openxmlformats.org/officeDocument/2006/relationships/hyperlink" Target="http://amigo.geneontology.org/cgi-bin/amigo/term-details.cgi?term=GO:0023052&amp;session_id=1344amigo1279838083" TargetMode="External"/><Relationship Id="rId1363" Type="http://schemas.openxmlformats.org/officeDocument/2006/relationships/hyperlink" Target="http://amigo.geneontology.org/cgi-bin/amigo/term-details.cgi?term=GO:0023033&amp;session_id=1344amigo1279838083" TargetMode="External"/><Relationship Id="rId1364" Type="http://schemas.openxmlformats.org/officeDocument/2006/relationships/hyperlink" Target="http://amigo.geneontology.org/cgi-bin/amigo/term-details.cgi?term=GO:0023052&amp;session_id=6769amigo1277851450" TargetMode="External"/><Relationship Id="rId1365" Type="http://schemas.openxmlformats.org/officeDocument/2006/relationships/hyperlink" Target="http://amigo.geneontology.org/cgi-bin/amigo/term-details.cgi?term=GO:0023033&amp;session_id=6769amigo1277851450" TargetMode="External"/><Relationship Id="rId1366" Type="http://schemas.openxmlformats.org/officeDocument/2006/relationships/hyperlink" Target="http://amigo.geneontology.org/cgi-bin/amigo/term-details.cgi?term=GO:0023034&amp;session_id=6769amigo1277851450" TargetMode="External"/><Relationship Id="rId1367" Type="http://schemas.openxmlformats.org/officeDocument/2006/relationships/hyperlink" Target="http://amigo.geneontology.org/cgi-bin/amigo/term-details.cgi?term=GO:0035556&amp;session_id=6769amigo1277851450" TargetMode="External"/><Relationship Id="rId1368" Type="http://schemas.openxmlformats.org/officeDocument/2006/relationships/hyperlink" Target="http://amigo.geneontology.org/cgi-bin/amigo/term-details.cgi?term=GO:0007243&amp;session_id=6769amigo1277851450" TargetMode="External"/><Relationship Id="rId1369" Type="http://schemas.openxmlformats.org/officeDocument/2006/relationships/hyperlink" Target="http://amigo.geneontology.org/cgi-bin/amigo/term-details.cgi?term=GO:0007249&amp;session_id=6769amigo1277851450" TargetMode="External"/><Relationship Id="rId1754" Type="http://schemas.openxmlformats.org/officeDocument/2006/relationships/hyperlink" Target="http://amigo.geneontology.org/cgi-bin/amigo/term-details.cgi?term=GO:0048856&amp;session_id=4589amigo1280255037" TargetMode="External"/><Relationship Id="rId1755" Type="http://schemas.openxmlformats.org/officeDocument/2006/relationships/hyperlink" Target="http://amigo.geneontology.org/cgi-bin/amigo/term-details.cgi?term=GO:0048513&amp;session_id=4589amigo1280255037" TargetMode="External"/><Relationship Id="rId1756" Type="http://schemas.openxmlformats.org/officeDocument/2006/relationships/hyperlink" Target="http://amigo.geneontology.org/cgi-bin/amigo/term-details.cgi?term=GO:0007423&amp;session_id=4589amigo1280255037" TargetMode="External"/><Relationship Id="rId1757" Type="http://schemas.openxmlformats.org/officeDocument/2006/relationships/hyperlink" Target="http://amigo.geneontology.org/cgi-bin/amigo/term-details.cgi?term=GO:0051234&amp;session_id=6813amigo1278103027" TargetMode="External"/><Relationship Id="rId1758" Type="http://schemas.openxmlformats.org/officeDocument/2006/relationships/hyperlink" Target="http://amigo.geneontology.org/cgi-bin/amigo/term-details.cgi?term=GO:0006810&amp;session_id=6813amigo1278103027" TargetMode="External"/><Relationship Id="rId1759" Type="http://schemas.openxmlformats.org/officeDocument/2006/relationships/hyperlink" Target="http://amigo.geneontology.org/cgi-bin/amigo/term-details.cgi?term=GO:0006811&amp;session_id=1676amigo1279578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015"/>
  <sheetViews>
    <sheetView tabSelected="1" workbookViewId="0">
      <selection activeCell="D3" sqref="D3"/>
    </sheetView>
  </sheetViews>
  <sheetFormatPr baseColWidth="10" defaultColWidth="8.83203125" defaultRowHeight="13"/>
  <cols>
    <col min="1" max="1" width="26" style="2" customWidth="1"/>
    <col min="2" max="2" width="15.6640625" style="21" customWidth="1"/>
    <col min="3" max="4" width="8.83203125" style="2"/>
    <col min="5" max="5" width="11.5" style="2" customWidth="1"/>
    <col min="6" max="6" width="15.5" style="2" customWidth="1"/>
    <col min="7" max="7" width="15.83203125" style="2" customWidth="1"/>
    <col min="8" max="8" width="15.33203125" style="2" customWidth="1"/>
    <col min="9" max="9" width="15" style="2" customWidth="1"/>
    <col min="10" max="10" width="13.83203125" style="2" customWidth="1"/>
    <col min="11" max="11" width="18" style="2" customWidth="1"/>
    <col min="12" max="12" width="11.5" style="2" customWidth="1"/>
    <col min="13" max="13" width="13.6640625" style="2" customWidth="1"/>
    <col min="14" max="16384" width="8.83203125" style="2"/>
  </cols>
  <sheetData>
    <row r="1" spans="1:26" ht="26">
      <c r="A1" s="3" t="s">
        <v>3709</v>
      </c>
      <c r="B1" s="20" t="s">
        <v>32</v>
      </c>
      <c r="C1" s="4" t="s">
        <v>3710</v>
      </c>
      <c r="D1" s="4" t="s">
        <v>31</v>
      </c>
      <c r="E1" s="3" t="s">
        <v>3711</v>
      </c>
      <c r="F1" s="5" t="s">
        <v>3712</v>
      </c>
      <c r="G1" s="3" t="s">
        <v>3713</v>
      </c>
      <c r="H1" s="3" t="s">
        <v>3714</v>
      </c>
      <c r="I1" s="18" t="s">
        <v>3715</v>
      </c>
      <c r="J1" s="18" t="s">
        <v>3716</v>
      </c>
      <c r="K1" s="18" t="s">
        <v>3717</v>
      </c>
      <c r="L1" s="19" t="s">
        <v>3718</v>
      </c>
      <c r="M1" s="19" t="s">
        <v>3719</v>
      </c>
    </row>
    <row r="2" spans="1:26" ht="14">
      <c r="A2" s="2" t="s">
        <v>2110</v>
      </c>
      <c r="B2" s="21">
        <v>5.0778054278633897E-2</v>
      </c>
      <c r="C2" s="6" t="str">
        <f>HYPERLINK("http://www.ncbi.nlm.nih.gov/sites/entrez?db=unigene&amp;cmd=search&amp;term=Xl.48680", "Xl.48680")</f>
        <v>Xl.48680</v>
      </c>
      <c r="D2" s="6"/>
      <c r="F2" s="7"/>
      <c r="G2" s="2" t="s">
        <v>2111</v>
      </c>
      <c r="H2" s="2" t="s">
        <v>2112</v>
      </c>
      <c r="I2" s="2" t="s">
        <v>2113</v>
      </c>
      <c r="J2" s="2" t="s">
        <v>2112</v>
      </c>
      <c r="K2" s="2" t="s">
        <v>2114</v>
      </c>
      <c r="Z2" s="17"/>
    </row>
    <row r="3" spans="1:26" ht="14">
      <c r="A3" s="2" t="s">
        <v>2115</v>
      </c>
      <c r="B3" s="21">
        <v>5.5306691405621763E-2</v>
      </c>
      <c r="C3" s="6" t="str">
        <f>HYPERLINK("http://www.ncbi.nlm.nih.gov/sites/entrez?db=unigene&amp;cmd=search&amp;term=Xl.54374", "Xl.54374")</f>
        <v>Xl.54374</v>
      </c>
      <c r="D3" s="6"/>
      <c r="F3" s="7" t="s">
        <v>2116</v>
      </c>
      <c r="G3" s="2" t="s">
        <v>2117</v>
      </c>
      <c r="H3" s="2" t="s">
        <v>2118</v>
      </c>
      <c r="I3" s="8" t="s">
        <v>2119</v>
      </c>
      <c r="J3" s="2" t="s">
        <v>2120</v>
      </c>
      <c r="K3" s="2" t="s">
        <v>2121</v>
      </c>
      <c r="L3" s="1" t="s">
        <v>2122</v>
      </c>
      <c r="M3" s="8" t="s">
        <v>3727</v>
      </c>
      <c r="N3" s="9" t="s">
        <v>3728</v>
      </c>
      <c r="O3" s="9" t="s">
        <v>3612</v>
      </c>
      <c r="P3" s="9" t="s">
        <v>3613</v>
      </c>
      <c r="Q3" s="1" t="s">
        <v>2123</v>
      </c>
      <c r="Z3" s="17"/>
    </row>
    <row r="4" spans="1:26" ht="14">
      <c r="A4" s="2" t="s">
        <v>2124</v>
      </c>
      <c r="B4" s="21">
        <v>6.4361693555538196E-2</v>
      </c>
      <c r="C4" s="6" t="str">
        <f>HYPERLINK("http://www.ncbi.nlm.nih.gov/sites/entrez?db=unigene&amp;cmd=search&amp;term=Xl.55393", "Xl.55393")</f>
        <v>Xl.55393</v>
      </c>
      <c r="D4" s="6"/>
      <c r="F4" s="7" t="s">
        <v>3721</v>
      </c>
      <c r="G4" s="2" t="s">
        <v>2125</v>
      </c>
      <c r="H4" s="2" t="s">
        <v>2126</v>
      </c>
      <c r="I4" s="2" t="s">
        <v>2127</v>
      </c>
      <c r="J4" s="2" t="s">
        <v>2126</v>
      </c>
      <c r="K4" s="2" t="s">
        <v>2128</v>
      </c>
      <c r="L4" s="1" t="s">
        <v>3364</v>
      </c>
      <c r="M4" s="8" t="s">
        <v>3727</v>
      </c>
      <c r="N4" s="9" t="s">
        <v>3698</v>
      </c>
      <c r="O4" s="9" t="s">
        <v>3699</v>
      </c>
      <c r="Z4" s="17"/>
    </row>
    <row r="5" spans="1:26" ht="14">
      <c r="A5" s="2" t="s">
        <v>2129</v>
      </c>
      <c r="B5" s="21">
        <v>6.7509588349317862E-2</v>
      </c>
      <c r="C5" s="6" t="str">
        <f>HYPERLINK("http://www.ncbi.nlm.nih.gov/sites/entrez?db=unigene&amp;cmd=search&amp;term=Xl.526", "Xl.526")</f>
        <v>Xl.526</v>
      </c>
      <c r="D5" s="6"/>
      <c r="F5" s="7"/>
      <c r="G5" s="2" t="s">
        <v>2130</v>
      </c>
      <c r="H5" s="2" t="s">
        <v>2131</v>
      </c>
      <c r="I5" s="2" t="s">
        <v>2132</v>
      </c>
      <c r="J5" s="2" t="s">
        <v>2131</v>
      </c>
      <c r="K5" s="2" t="s">
        <v>2015</v>
      </c>
      <c r="L5" s="1" t="s">
        <v>3438</v>
      </c>
      <c r="M5" s="8" t="s">
        <v>3727</v>
      </c>
      <c r="N5" s="9" t="s">
        <v>3728</v>
      </c>
      <c r="O5" s="9" t="s">
        <v>3439</v>
      </c>
      <c r="P5" s="9" t="s">
        <v>3440</v>
      </c>
      <c r="Q5" s="1" t="s">
        <v>3441</v>
      </c>
      <c r="Z5" s="17"/>
    </row>
    <row r="6" spans="1:26" ht="14">
      <c r="A6" s="2" t="s">
        <v>2016</v>
      </c>
      <c r="B6" s="21">
        <v>6.7949846422816249E-2</v>
      </c>
      <c r="C6" s="6" t="str">
        <f>HYPERLINK("http://www.ncbi.nlm.nih.gov/sites/entrez?db=unigene&amp;cmd=search&amp;term=Xl.482", "Xl.482")</f>
        <v>Xl.482</v>
      </c>
      <c r="D6" s="6"/>
      <c r="E6" s="2" t="s">
        <v>2017</v>
      </c>
      <c r="F6" s="7"/>
      <c r="G6" s="2" t="s">
        <v>2018</v>
      </c>
      <c r="H6" s="2" t="s">
        <v>2019</v>
      </c>
      <c r="I6" s="2" t="s">
        <v>2020</v>
      </c>
      <c r="J6" s="2" t="s">
        <v>2019</v>
      </c>
      <c r="K6" s="2" t="s">
        <v>2021</v>
      </c>
      <c r="L6" s="1" t="s">
        <v>3295</v>
      </c>
      <c r="M6" s="8" t="s">
        <v>3727</v>
      </c>
      <c r="N6" s="9" t="s">
        <v>3598</v>
      </c>
      <c r="O6" s="1" t="s">
        <v>3192</v>
      </c>
      <c r="Z6" s="17"/>
    </row>
    <row r="7" spans="1:26">
      <c r="A7" s="2" t="s">
        <v>2022</v>
      </c>
      <c r="B7" s="21">
        <v>6.9624374714099907E-2</v>
      </c>
      <c r="C7" s="6" t="str">
        <f>HYPERLINK("http://www.ncbi.nlm.nih.gov/sites/entrez?db=unigene&amp;cmd=search&amp;term=Xl.12829", "Xl.12829")</f>
        <v>Xl.12829</v>
      </c>
      <c r="D7" s="6"/>
      <c r="F7" s="7" t="s">
        <v>3721</v>
      </c>
    </row>
    <row r="8" spans="1:26">
      <c r="A8" s="2" t="s">
        <v>2023</v>
      </c>
      <c r="B8" s="21">
        <v>7.0710431817661082E-2</v>
      </c>
      <c r="C8" s="6" t="str">
        <f>HYPERLINK("http://www.ncbi.nlm.nih.gov/sites/entrez?db=unigene&amp;cmd=search&amp;term=Xl.18908", "Xl.18908")</f>
        <v>Xl.18908</v>
      </c>
      <c r="D8" s="6"/>
      <c r="F8" s="7" t="s">
        <v>2024</v>
      </c>
      <c r="G8" s="2" t="s">
        <v>2025</v>
      </c>
      <c r="H8" s="2" t="s">
        <v>2026</v>
      </c>
      <c r="I8" s="2" t="s">
        <v>2027</v>
      </c>
      <c r="J8" s="2" t="s">
        <v>2026</v>
      </c>
      <c r="K8" s="2" t="s">
        <v>2028</v>
      </c>
      <c r="L8" s="1" t="s">
        <v>2029</v>
      </c>
      <c r="M8" s="8" t="s">
        <v>3727</v>
      </c>
      <c r="N8" s="9" t="s">
        <v>3698</v>
      </c>
      <c r="O8" s="9" t="s">
        <v>3699</v>
      </c>
      <c r="P8" s="1" t="s">
        <v>2030</v>
      </c>
    </row>
    <row r="9" spans="1:26" ht="14">
      <c r="A9" s="2" t="s">
        <v>2031</v>
      </c>
      <c r="B9" s="21">
        <v>7.1766100162227897E-2</v>
      </c>
      <c r="C9" s="6" t="str">
        <f>HYPERLINK("http://www.ncbi.nlm.nih.gov/sites/entrez?db=unigene&amp;cmd=search&amp;term=Xl.52363", "Xl.52363")</f>
        <v>Xl.52363</v>
      </c>
      <c r="D9" s="6"/>
      <c r="F9" s="7" t="s">
        <v>3721</v>
      </c>
      <c r="Z9" s="17"/>
    </row>
    <row r="10" spans="1:26">
      <c r="A10" s="2" t="s">
        <v>2032</v>
      </c>
      <c r="B10" s="21">
        <v>7.6050939033420403E-2</v>
      </c>
      <c r="C10" s="6" t="str">
        <f>HYPERLINK("http://www.ncbi.nlm.nih.gov/sites/entrez?db=unigene&amp;cmd=search&amp;term=Xl.21594", "Xl.21594")</f>
        <v>Xl.21594</v>
      </c>
      <c r="D10" s="9" t="s">
        <v>2033</v>
      </c>
      <c r="F10" s="7" t="s">
        <v>2034</v>
      </c>
      <c r="G10" s="2" t="s">
        <v>2035</v>
      </c>
      <c r="H10" s="2" t="s">
        <v>2036</v>
      </c>
      <c r="I10" s="2" t="s">
        <v>2037</v>
      </c>
      <c r="J10" s="2" t="s">
        <v>2038</v>
      </c>
      <c r="K10" s="2" t="s">
        <v>2039</v>
      </c>
      <c r="L10" s="1" t="s">
        <v>2040</v>
      </c>
      <c r="M10" s="1" t="s">
        <v>3567</v>
      </c>
    </row>
    <row r="11" spans="1:26" ht="14">
      <c r="A11" s="2" t="s">
        <v>2041</v>
      </c>
      <c r="B11" s="21">
        <v>8.0401511739972467E-2</v>
      </c>
      <c r="C11" s="6" t="str">
        <f>HYPERLINK("http://www.ncbi.nlm.nih.gov/sites/entrez?db=unigene&amp;cmd=search&amp;term=Xl.56119", "Xl.56119")</f>
        <v>Xl.56119</v>
      </c>
      <c r="D11" s="9" t="s">
        <v>2042</v>
      </c>
      <c r="F11" s="7" t="s">
        <v>3721</v>
      </c>
      <c r="G11" s="2" t="s">
        <v>2043</v>
      </c>
      <c r="H11" s="2" t="s">
        <v>2044</v>
      </c>
      <c r="I11" s="2" t="s">
        <v>2045</v>
      </c>
      <c r="J11" s="2" t="s">
        <v>2046</v>
      </c>
      <c r="K11" s="2" t="s">
        <v>2047</v>
      </c>
      <c r="L11" s="1" t="s">
        <v>2048</v>
      </c>
      <c r="M11" s="8" t="s">
        <v>3727</v>
      </c>
      <c r="N11" s="9" t="s">
        <v>3698</v>
      </c>
      <c r="O11" s="9" t="s">
        <v>3699</v>
      </c>
      <c r="P11" s="9" t="s">
        <v>2049</v>
      </c>
      <c r="Q11" s="1" t="s">
        <v>2050</v>
      </c>
      <c r="Z11" s="17"/>
    </row>
    <row r="12" spans="1:26" ht="14">
      <c r="A12" s="2" t="s">
        <v>2051</v>
      </c>
      <c r="B12" s="21">
        <v>8.23847132656014E-2</v>
      </c>
      <c r="C12" s="6" t="str">
        <f>HYPERLINK("http://www.ncbi.nlm.nih.gov/sites/entrez?db=unigene&amp;cmd=search&amp;term=Xl.26355", "Xl.26355")</f>
        <v>Xl.26355</v>
      </c>
      <c r="D12" s="6"/>
      <c r="F12" s="7"/>
      <c r="G12" s="2" t="s">
        <v>2043</v>
      </c>
      <c r="H12" s="2" t="s">
        <v>2044</v>
      </c>
      <c r="I12" s="2" t="s">
        <v>2052</v>
      </c>
      <c r="J12" s="2" t="s">
        <v>2044</v>
      </c>
      <c r="K12" s="2" t="s">
        <v>2053</v>
      </c>
      <c r="L12" s="1" t="s">
        <v>2054</v>
      </c>
      <c r="M12" s="8" t="s">
        <v>3727</v>
      </c>
      <c r="N12" s="9" t="s">
        <v>3186</v>
      </c>
      <c r="O12" s="9" t="s">
        <v>3187</v>
      </c>
      <c r="P12" s="9" t="s">
        <v>2055</v>
      </c>
      <c r="Q12" s="9" t="s">
        <v>2056</v>
      </c>
      <c r="R12" s="9" t="s">
        <v>2057</v>
      </c>
      <c r="S12" s="9" t="s">
        <v>2058</v>
      </c>
      <c r="T12" s="1" t="s">
        <v>2059</v>
      </c>
      <c r="Z12" s="17"/>
    </row>
    <row r="13" spans="1:26" ht="14">
      <c r="A13" s="2" t="s">
        <v>2060</v>
      </c>
      <c r="B13" s="21">
        <v>8.5972551183587528E-2</v>
      </c>
      <c r="C13" s="6" t="str">
        <f>HYPERLINK("http://www.ncbi.nlm.nih.gov/sites/entrez?db=unigene&amp;cmd=search&amp;term=Xl.4809", "Xl.4809")</f>
        <v>Xl.4809</v>
      </c>
      <c r="D13" s="9" t="s">
        <v>2061</v>
      </c>
      <c r="F13" s="7" t="s">
        <v>2062</v>
      </c>
      <c r="Z13" s="17"/>
    </row>
    <row r="14" spans="1:26" ht="14">
      <c r="A14" s="2" t="s">
        <v>2063</v>
      </c>
      <c r="B14" s="21">
        <v>8.6899397114577767E-2</v>
      </c>
      <c r="C14" s="6" t="str">
        <f>HYPERLINK("http://www.ncbi.nlm.nih.gov/sites/entrez?db=unigene&amp;cmd=search&amp;term=Xl.56807", "Xl.56807")</f>
        <v>Xl.56807</v>
      </c>
      <c r="D14" s="6"/>
      <c r="F14" s="7" t="s">
        <v>3721</v>
      </c>
      <c r="Z14" s="17"/>
    </row>
    <row r="15" spans="1:26">
      <c r="A15" s="2" t="s">
        <v>2064</v>
      </c>
      <c r="B15" s="21">
        <v>8.720872234732914E-2</v>
      </c>
      <c r="C15" s="6" t="str">
        <f>HYPERLINK("http://www.ncbi.nlm.nih.gov/sites/entrez?db=unigene&amp;cmd=search&amp;term=Xl.19851", "Xl.19851")</f>
        <v>Xl.19851</v>
      </c>
      <c r="D15" s="6"/>
      <c r="F15" s="7" t="s">
        <v>3721</v>
      </c>
    </row>
    <row r="16" spans="1:26" ht="14">
      <c r="A16" s="2" t="s">
        <v>2065</v>
      </c>
      <c r="B16" s="21">
        <v>8.7736758193766029E-2</v>
      </c>
      <c r="C16" s="6" t="str">
        <f>HYPERLINK("http://www.ncbi.nlm.nih.gov/sites/entrez?db=unigene&amp;cmd=search&amp;term=Xl.51746", "Xl.51746")</f>
        <v>Xl.51746</v>
      </c>
      <c r="D16" s="9" t="s">
        <v>2066</v>
      </c>
      <c r="F16" s="7" t="s">
        <v>3721</v>
      </c>
      <c r="Z16" s="17"/>
    </row>
    <row r="17" spans="1:26" ht="14">
      <c r="A17" s="2" t="s">
        <v>2067</v>
      </c>
      <c r="B17" s="21">
        <v>9.2647947569757805E-2</v>
      </c>
      <c r="C17" s="6" t="str">
        <f>HYPERLINK("http://www.ncbi.nlm.nih.gov/sites/entrez?db=unigene&amp;cmd=search&amp;term=Xl.56970", "Xl.56970")</f>
        <v>Xl.56970</v>
      </c>
      <c r="D17" s="6"/>
      <c r="F17" s="7" t="s">
        <v>3721</v>
      </c>
      <c r="Z17" s="17"/>
    </row>
    <row r="18" spans="1:26" ht="14">
      <c r="A18" s="2" t="s">
        <v>2068</v>
      </c>
      <c r="B18" s="21">
        <v>9.3577054361493744E-2</v>
      </c>
      <c r="C18" s="6" t="str">
        <f>HYPERLINK("http://www.ncbi.nlm.nih.gov/sites/entrez?db=unigene&amp;cmd=search&amp;term=Xl.55601", "Xl.55601")</f>
        <v>Xl.55601</v>
      </c>
      <c r="D18" s="6"/>
      <c r="F18" s="7" t="s">
        <v>2069</v>
      </c>
      <c r="G18" s="2" t="s">
        <v>2070</v>
      </c>
      <c r="H18" s="2" t="s">
        <v>2071</v>
      </c>
      <c r="I18" s="2" t="s">
        <v>2072</v>
      </c>
      <c r="J18" s="2" t="s">
        <v>2071</v>
      </c>
      <c r="K18" s="2" t="s">
        <v>1946</v>
      </c>
      <c r="L18" s="1" t="s">
        <v>3271</v>
      </c>
      <c r="M18" s="8" t="s">
        <v>3727</v>
      </c>
      <c r="N18" s="9" t="s">
        <v>3737</v>
      </c>
      <c r="O18" s="9" t="s">
        <v>3738</v>
      </c>
      <c r="P18" s="9" t="s">
        <v>3739</v>
      </c>
      <c r="Q18" s="1" t="s">
        <v>3419</v>
      </c>
      <c r="Z18" s="17"/>
    </row>
    <row r="19" spans="1:26">
      <c r="A19" s="2" t="s">
        <v>1947</v>
      </c>
      <c r="B19" s="21">
        <v>9.6671262267013169E-2</v>
      </c>
      <c r="C19" s="6" t="str">
        <f>HYPERLINK("http://www.ncbi.nlm.nih.gov/sites/entrez?db=unigene&amp;cmd=search&amp;term=Xl.25682", "Xl.25682")</f>
        <v>Xl.25682</v>
      </c>
      <c r="D19" s="9" t="s">
        <v>1948</v>
      </c>
      <c r="F19" s="7"/>
      <c r="G19" s="2" t="s">
        <v>1949</v>
      </c>
      <c r="H19" s="2" t="s">
        <v>1950</v>
      </c>
      <c r="I19" s="2" t="s">
        <v>1951</v>
      </c>
      <c r="J19" s="2" t="s">
        <v>1950</v>
      </c>
      <c r="K19" s="2" t="s">
        <v>1952</v>
      </c>
      <c r="L19" s="1" t="s">
        <v>1953</v>
      </c>
      <c r="M19" s="8" t="s">
        <v>3727</v>
      </c>
      <c r="N19" s="9" t="s">
        <v>3728</v>
      </c>
      <c r="O19" s="9" t="s">
        <v>3750</v>
      </c>
      <c r="P19" s="9" t="s">
        <v>3751</v>
      </c>
      <c r="Q19" s="9" t="s">
        <v>2902</v>
      </c>
      <c r="R19" s="9" t="s">
        <v>1954</v>
      </c>
      <c r="S19" s="1" t="s">
        <v>1955</v>
      </c>
    </row>
    <row r="20" spans="1:26" ht="14">
      <c r="A20" s="2" t="s">
        <v>1956</v>
      </c>
      <c r="B20" s="21">
        <v>9.850289648852914E-2</v>
      </c>
      <c r="C20" s="6" t="str">
        <f>HYPERLINK("http://www.ncbi.nlm.nih.gov/sites/entrez?db=unigene&amp;cmd=search&amp;term=Xl.5916", "Xl.5916")</f>
        <v>Xl.5916</v>
      </c>
      <c r="D20" s="9" t="s">
        <v>1957</v>
      </c>
      <c r="F20" s="7" t="s">
        <v>3721</v>
      </c>
      <c r="Z20" s="17"/>
    </row>
    <row r="21" spans="1:26" ht="14">
      <c r="A21" s="2" t="s">
        <v>1958</v>
      </c>
      <c r="B21" s="21">
        <v>9.9526530298396976E-2</v>
      </c>
      <c r="C21" s="6" t="str">
        <f>HYPERLINK("http://www.ncbi.nlm.nih.gov/sites/entrez?db=unigene&amp;cmd=search&amp;term=Xl.4268", "Xl.4268")</f>
        <v>Xl.4268</v>
      </c>
      <c r="D21" s="6"/>
      <c r="F21" s="7"/>
      <c r="G21" s="2" t="s">
        <v>1959</v>
      </c>
      <c r="H21" s="2" t="s">
        <v>1960</v>
      </c>
      <c r="I21" s="2" t="s">
        <v>1961</v>
      </c>
      <c r="J21" s="2" t="s">
        <v>1962</v>
      </c>
      <c r="K21" s="2" t="s">
        <v>1963</v>
      </c>
      <c r="L21" s="1" t="s">
        <v>2483</v>
      </c>
      <c r="M21" s="8" t="s">
        <v>3727</v>
      </c>
      <c r="N21" s="9" t="s">
        <v>2877</v>
      </c>
      <c r="O21" s="1" t="s">
        <v>2876</v>
      </c>
      <c r="Z21" s="17"/>
    </row>
    <row r="22" spans="1:26">
      <c r="A22" s="2" t="s">
        <v>1964</v>
      </c>
      <c r="B22" s="21">
        <v>0.10115801714427369</v>
      </c>
      <c r="C22" s="6" t="str">
        <f>HYPERLINK("http://www.ncbi.nlm.nih.gov/sites/entrez?db=unigene&amp;cmd=search&amp;term=Xl.21483", "Xl.21483")</f>
        <v>Xl.21483</v>
      </c>
      <c r="D22" s="6"/>
      <c r="F22" s="7" t="s">
        <v>1965</v>
      </c>
    </row>
    <row r="23" spans="1:26">
      <c r="A23" s="2" t="s">
        <v>1966</v>
      </c>
      <c r="B23" s="21">
        <v>0.10386951479488857</v>
      </c>
      <c r="C23" s="6" t="str">
        <f>HYPERLINK("http://www.ncbi.nlm.nih.gov/sites/entrez?db=unigene&amp;cmd=search&amp;term=Xl.17360", "Xl.17360")</f>
        <v>Xl.17360</v>
      </c>
      <c r="D23" s="6"/>
      <c r="F23" s="7"/>
      <c r="G23" s="2" t="s">
        <v>1967</v>
      </c>
      <c r="H23" s="2" t="s">
        <v>1968</v>
      </c>
      <c r="I23" s="2" t="s">
        <v>1969</v>
      </c>
      <c r="J23" s="2" t="s">
        <v>1968</v>
      </c>
      <c r="K23" s="2" t="s">
        <v>1970</v>
      </c>
      <c r="L23" s="1" t="s">
        <v>3628</v>
      </c>
      <c r="M23" s="8" t="s">
        <v>3727</v>
      </c>
      <c r="N23" s="9" t="s">
        <v>3728</v>
      </c>
      <c r="O23" s="9" t="s">
        <v>3668</v>
      </c>
      <c r="P23" s="9" t="s">
        <v>3669</v>
      </c>
      <c r="Q23" s="9" t="s">
        <v>3670</v>
      </c>
      <c r="R23" s="9" t="s">
        <v>3671</v>
      </c>
      <c r="S23" s="9" t="s">
        <v>3629</v>
      </c>
      <c r="T23" s="1" t="s">
        <v>3630</v>
      </c>
    </row>
    <row r="24" spans="1:26" ht="14">
      <c r="A24" s="2" t="s">
        <v>1971</v>
      </c>
      <c r="B24" s="21">
        <v>0.10405744802423225</v>
      </c>
      <c r="C24" s="6" t="str">
        <f>HYPERLINK("http://www.ncbi.nlm.nih.gov/sites/entrez?db=unigene&amp;cmd=search&amp;term=Xl.56156", "Xl.56156")</f>
        <v>Xl.56156</v>
      </c>
      <c r="D24" s="6"/>
      <c r="F24" s="7" t="s">
        <v>3721</v>
      </c>
      <c r="Z24" s="17"/>
    </row>
    <row r="25" spans="1:26">
      <c r="A25" s="2" t="s">
        <v>1972</v>
      </c>
      <c r="B25" s="21">
        <v>0.10489911347699678</v>
      </c>
      <c r="C25" s="6" t="str">
        <f>HYPERLINK("http://www.ncbi.nlm.nih.gov/sites/entrez?db=unigene&amp;cmd=search&amp;term=Xl.26058", "Xl.26058")</f>
        <v>Xl.26058</v>
      </c>
      <c r="D25" s="6"/>
      <c r="F25" s="7"/>
      <c r="G25" s="2" t="s">
        <v>1973</v>
      </c>
      <c r="H25" s="2" t="s">
        <v>1974</v>
      </c>
      <c r="I25" s="2" t="s">
        <v>1975</v>
      </c>
      <c r="J25" s="2" t="s">
        <v>1976</v>
      </c>
      <c r="K25" s="2" t="s">
        <v>1977</v>
      </c>
      <c r="L25" s="1" t="s">
        <v>1978</v>
      </c>
      <c r="M25" s="8" t="s">
        <v>3727</v>
      </c>
      <c r="N25" s="9" t="s">
        <v>3737</v>
      </c>
      <c r="O25" s="9" t="s">
        <v>3738</v>
      </c>
      <c r="P25" s="9" t="s">
        <v>3094</v>
      </c>
      <c r="Q25" s="9" t="s">
        <v>3326</v>
      </c>
      <c r="R25" s="9" t="s">
        <v>3095</v>
      </c>
      <c r="S25" s="9" t="s">
        <v>1979</v>
      </c>
      <c r="T25" s="1" t="s">
        <v>1980</v>
      </c>
    </row>
    <row r="26" spans="1:26" ht="14">
      <c r="A26" s="2" t="s">
        <v>1981</v>
      </c>
      <c r="B26" s="21">
        <v>0.10525813362546169</v>
      </c>
      <c r="C26" s="6" t="str">
        <f>HYPERLINK("http://www.ncbi.nlm.nih.gov/sites/entrez?db=unigene&amp;cmd=search&amp;term=Xl.49470", "Xl.49470")</f>
        <v>Xl.49470</v>
      </c>
      <c r="D26" s="9" t="s">
        <v>1982</v>
      </c>
      <c r="F26" s="7"/>
      <c r="Z26" s="17"/>
    </row>
    <row r="27" spans="1:26" ht="14">
      <c r="A27" s="2" t="s">
        <v>1983</v>
      </c>
      <c r="B27" s="21">
        <v>0.10708304851578368</v>
      </c>
      <c r="C27" s="6" t="str">
        <f>HYPERLINK("http://www.ncbi.nlm.nih.gov/sites/entrez?db=unigene&amp;cmd=search&amp;term=Xl.51309", "Xl.51309")</f>
        <v>Xl.51309</v>
      </c>
      <c r="D27" s="6"/>
      <c r="F27" s="7" t="s">
        <v>1984</v>
      </c>
      <c r="Z27" s="17"/>
    </row>
    <row r="28" spans="1:26">
      <c r="A28" s="2" t="s">
        <v>1985</v>
      </c>
      <c r="B28" s="21">
        <v>0.10738737563216072</v>
      </c>
      <c r="C28" s="6" t="str">
        <f>HYPERLINK("http://www.ncbi.nlm.nih.gov/sites/entrez?db=unigene&amp;cmd=search&amp;term=Xl.17585", "Xl.17585")</f>
        <v>Xl.17585</v>
      </c>
      <c r="D28" s="6"/>
      <c r="F28" s="7" t="s">
        <v>3721</v>
      </c>
    </row>
    <row r="29" spans="1:26">
      <c r="A29" s="2" t="s">
        <v>1986</v>
      </c>
      <c r="B29" s="21">
        <v>0.10770622690246806</v>
      </c>
      <c r="C29" s="6" t="str">
        <f>HYPERLINK("http://www.ncbi.nlm.nih.gov/sites/entrez?db=unigene&amp;cmd=search&amp;term=Xl.246", "Xl.246")</f>
        <v>Xl.246</v>
      </c>
      <c r="D29" s="6"/>
      <c r="F29" s="7" t="s">
        <v>1987</v>
      </c>
      <c r="G29" s="2" t="s">
        <v>1989</v>
      </c>
      <c r="H29" s="2" t="s">
        <v>1990</v>
      </c>
      <c r="I29" s="2" t="s">
        <v>1988</v>
      </c>
      <c r="J29" s="2" t="s">
        <v>1990</v>
      </c>
      <c r="K29" s="2" t="s">
        <v>1991</v>
      </c>
      <c r="L29" s="1" t="s">
        <v>3628</v>
      </c>
      <c r="M29" s="8" t="s">
        <v>3727</v>
      </c>
      <c r="N29" s="9" t="s">
        <v>3728</v>
      </c>
      <c r="O29" s="9" t="s">
        <v>3668</v>
      </c>
      <c r="P29" s="9" t="s">
        <v>3669</v>
      </c>
      <c r="Q29" s="9" t="s">
        <v>3670</v>
      </c>
      <c r="R29" s="9" t="s">
        <v>3671</v>
      </c>
      <c r="S29" s="9" t="s">
        <v>3629</v>
      </c>
      <c r="T29" s="1" t="s">
        <v>3630</v>
      </c>
    </row>
    <row r="30" spans="1:26">
      <c r="A30" s="2" t="s">
        <v>1992</v>
      </c>
      <c r="B30" s="21">
        <v>0.10893010019827055</v>
      </c>
      <c r="C30" s="6" t="str">
        <f>HYPERLINK("http://www.ncbi.nlm.nih.gov/sites/entrez?db=unigene&amp;cmd=search&amp;term=Xl.24445", "Xl.24445")</f>
        <v>Xl.24445</v>
      </c>
      <c r="D30" s="9" t="s">
        <v>1993</v>
      </c>
      <c r="F30" s="7"/>
      <c r="G30" s="2" t="s">
        <v>1994</v>
      </c>
      <c r="H30" s="10" t="s">
        <v>1995</v>
      </c>
      <c r="I30" s="2" t="s">
        <v>1996</v>
      </c>
      <c r="J30" s="2" t="s">
        <v>1997</v>
      </c>
      <c r="K30" s="2" t="s">
        <v>1998</v>
      </c>
      <c r="L30" s="1" t="s">
        <v>1999</v>
      </c>
      <c r="M30" s="1" t="s">
        <v>3567</v>
      </c>
    </row>
    <row r="31" spans="1:26" ht="14">
      <c r="A31" s="2" t="s">
        <v>2000</v>
      </c>
      <c r="B31" s="21">
        <v>0.11119100815778751</v>
      </c>
      <c r="C31" s="6" t="str">
        <f>HYPERLINK("http://www.ncbi.nlm.nih.gov/sites/entrez?db=unigene&amp;cmd=search&amp;term=Xl.8677", "Xl.8677")</f>
        <v>Xl.8677</v>
      </c>
      <c r="D31" s="6"/>
      <c r="F31" s="7"/>
      <c r="G31" s="2" t="s">
        <v>2001</v>
      </c>
      <c r="H31" s="2" t="s">
        <v>2002</v>
      </c>
      <c r="I31" s="2" t="s">
        <v>2003</v>
      </c>
      <c r="J31" s="2" t="s">
        <v>2002</v>
      </c>
      <c r="K31" s="2" t="s">
        <v>2004</v>
      </c>
      <c r="L31" s="1" t="s">
        <v>3295</v>
      </c>
      <c r="M31" s="8" t="s">
        <v>3727</v>
      </c>
      <c r="N31" s="9" t="s">
        <v>3598</v>
      </c>
      <c r="O31" s="1" t="s">
        <v>3192</v>
      </c>
      <c r="Z31" s="17"/>
    </row>
    <row r="32" spans="1:26">
      <c r="A32" s="2" t="s">
        <v>2005</v>
      </c>
      <c r="B32" s="21">
        <v>0.11221371304008766</v>
      </c>
      <c r="C32" s="6" t="str">
        <f>HYPERLINK("http://www.ncbi.nlm.nih.gov/sites/entrez?db=unigene&amp;cmd=search&amp;term=Xl.14908", "Xl.14908")</f>
        <v>Xl.14908</v>
      </c>
      <c r="D32" s="6"/>
      <c r="F32" s="7" t="s">
        <v>3721</v>
      </c>
    </row>
    <row r="33" spans="1:26" ht="14">
      <c r="A33" s="2" t="s">
        <v>2006</v>
      </c>
      <c r="B33" s="21">
        <v>0.11325774411469768</v>
      </c>
      <c r="C33" s="6" t="str">
        <f>HYPERLINK("http://www.ncbi.nlm.nih.gov/sites/entrez?db=unigene&amp;cmd=search&amp;term=Xl.9476", "Xl.9476")</f>
        <v>Xl.9476</v>
      </c>
      <c r="D33" s="6"/>
      <c r="F33" s="7"/>
      <c r="G33" s="2" t="s">
        <v>2007</v>
      </c>
      <c r="H33" s="2" t="s">
        <v>2008</v>
      </c>
      <c r="I33" s="2" t="s">
        <v>2009</v>
      </c>
      <c r="J33" s="2" t="s">
        <v>2008</v>
      </c>
      <c r="K33" s="2" t="s">
        <v>2010</v>
      </c>
      <c r="L33" s="1" t="s">
        <v>3463</v>
      </c>
      <c r="M33" s="8" t="s">
        <v>3727</v>
      </c>
      <c r="N33" s="9" t="s">
        <v>3728</v>
      </c>
      <c r="O33" s="1" t="s">
        <v>3464</v>
      </c>
      <c r="Z33" s="17"/>
    </row>
    <row r="34" spans="1:26">
      <c r="A34" s="2" t="s">
        <v>2011</v>
      </c>
      <c r="B34" s="21">
        <v>0.11526902392465599</v>
      </c>
      <c r="C34" s="6" t="str">
        <f>HYPERLINK("http://www.ncbi.nlm.nih.gov/sites/entrez?db=unigene&amp;cmd=search&amp;term=Xl.16108", "Xl.16108")</f>
        <v>Xl.16108</v>
      </c>
      <c r="D34" s="6"/>
      <c r="F34" s="7" t="s">
        <v>3721</v>
      </c>
    </row>
    <row r="35" spans="1:26">
      <c r="A35" s="2" t="s">
        <v>2012</v>
      </c>
      <c r="B35" s="21">
        <v>0.11646298822676054</v>
      </c>
      <c r="C35" s="6" t="str">
        <f>HYPERLINK("http://www.ncbi.nlm.nih.gov/sites/entrez?db=unigene&amp;cmd=search&amp;term=Xl.16502", "Xl.16502")</f>
        <v>Xl.16502</v>
      </c>
      <c r="D35" s="9" t="s">
        <v>2013</v>
      </c>
      <c r="E35" s="2" t="s">
        <v>2014</v>
      </c>
      <c r="F35" s="7" t="s">
        <v>1890</v>
      </c>
    </row>
    <row r="36" spans="1:26" ht="14">
      <c r="A36" s="2" t="s">
        <v>1891</v>
      </c>
      <c r="B36" s="21">
        <v>0.11760819965091432</v>
      </c>
      <c r="C36" s="6" t="str">
        <f>HYPERLINK("http://www.ncbi.nlm.nih.gov/sites/entrez?db=unigene&amp;cmd=search&amp;term=Xl.683", "Xl.683")</f>
        <v>Xl.683</v>
      </c>
      <c r="D36" s="6"/>
      <c r="F36" s="7"/>
      <c r="G36" s="2" t="s">
        <v>1892</v>
      </c>
      <c r="H36" s="2" t="s">
        <v>1893</v>
      </c>
      <c r="I36" s="2" t="s">
        <v>1894</v>
      </c>
      <c r="J36" s="2" t="s">
        <v>1893</v>
      </c>
      <c r="K36" s="2" t="s">
        <v>1895</v>
      </c>
      <c r="L36" s="1" t="s">
        <v>3628</v>
      </c>
      <c r="M36" s="8" t="s">
        <v>3727</v>
      </c>
      <c r="N36" s="9" t="s">
        <v>3728</v>
      </c>
      <c r="O36" s="9" t="s">
        <v>3668</v>
      </c>
      <c r="P36" s="9" t="s">
        <v>3669</v>
      </c>
      <c r="Q36" s="9" t="s">
        <v>3670</v>
      </c>
      <c r="R36" s="9" t="s">
        <v>3671</v>
      </c>
      <c r="S36" s="9" t="s">
        <v>3629</v>
      </c>
      <c r="T36" s="1" t="s">
        <v>3630</v>
      </c>
      <c r="Z36" s="17"/>
    </row>
    <row r="37" spans="1:26">
      <c r="A37" s="2" t="s">
        <v>1896</v>
      </c>
      <c r="B37" s="21">
        <v>0.11845834460535239</v>
      </c>
      <c r="C37" s="6" t="str">
        <f>HYPERLINK("http://www.ncbi.nlm.nih.gov/sites/entrez?db=unigene&amp;cmd=search&amp;term=Xl.14946", "Xl.14946")</f>
        <v>Xl.14946</v>
      </c>
      <c r="D37" s="6"/>
      <c r="F37" s="7" t="s">
        <v>1897</v>
      </c>
      <c r="G37" s="2" t="s">
        <v>1898</v>
      </c>
      <c r="H37" s="2" t="s">
        <v>1899</v>
      </c>
      <c r="I37" s="2" t="s">
        <v>1900</v>
      </c>
      <c r="J37" s="2" t="s">
        <v>1899</v>
      </c>
      <c r="K37" s="2" t="s">
        <v>1901</v>
      </c>
      <c r="L37" s="1" t="s">
        <v>3336</v>
      </c>
      <c r="M37" s="2" t="s">
        <v>3727</v>
      </c>
      <c r="N37" s="9" t="s">
        <v>3737</v>
      </c>
      <c r="O37" s="9" t="s">
        <v>3323</v>
      </c>
      <c r="P37" s="9" t="s">
        <v>3324</v>
      </c>
      <c r="Q37" s="9" t="s">
        <v>3325</v>
      </c>
    </row>
    <row r="38" spans="1:26" ht="14">
      <c r="A38" s="2" t="s">
        <v>1902</v>
      </c>
      <c r="B38" s="21">
        <v>0.12130102456458217</v>
      </c>
      <c r="C38" s="6" t="str">
        <f>HYPERLINK("http://www.ncbi.nlm.nih.gov/sites/entrez?db=unigene&amp;cmd=search&amp;term=Xl.54344", "Xl.54344")</f>
        <v>Xl.54344</v>
      </c>
      <c r="D38" s="6"/>
      <c r="F38" s="7" t="s">
        <v>3721</v>
      </c>
      <c r="Z38" s="17"/>
    </row>
    <row r="39" spans="1:26">
      <c r="A39" s="2" t="s">
        <v>1903</v>
      </c>
      <c r="B39" s="21">
        <v>0.12412614160136609</v>
      </c>
      <c r="C39" s="6" t="str">
        <f>HYPERLINK("http://www.ncbi.nlm.nih.gov/sites/entrez?db=unigene&amp;cmd=search&amp;term=Xl.21440", "Xl.21440")</f>
        <v>Xl.21440</v>
      </c>
      <c r="D39" s="6"/>
      <c r="E39" s="2" t="s">
        <v>1904</v>
      </c>
      <c r="F39" s="7" t="s">
        <v>1905</v>
      </c>
      <c r="G39" s="2" t="s">
        <v>1906</v>
      </c>
      <c r="H39" s="2" t="s">
        <v>1907</v>
      </c>
      <c r="I39" s="2" t="s">
        <v>1908</v>
      </c>
      <c r="J39" s="2" t="s">
        <v>1909</v>
      </c>
      <c r="K39" s="2" t="s">
        <v>1910</v>
      </c>
      <c r="L39" s="1" t="s">
        <v>3349</v>
      </c>
      <c r="M39" s="8" t="s">
        <v>3727</v>
      </c>
      <c r="N39" s="9" t="s">
        <v>3737</v>
      </c>
      <c r="O39" s="9" t="s">
        <v>3738</v>
      </c>
      <c r="P39" s="9" t="s">
        <v>3739</v>
      </c>
      <c r="Q39" s="1" t="s">
        <v>3350</v>
      </c>
    </row>
    <row r="40" spans="1:26">
      <c r="A40" s="2" t="s">
        <v>1911</v>
      </c>
      <c r="B40" s="21">
        <v>0.12463419450474165</v>
      </c>
      <c r="C40" s="6" t="str">
        <f>HYPERLINK("http://www.ncbi.nlm.nih.gov/sites/entrez?db=unigene&amp;cmd=search&amp;term=Xl.23170", "Xl.23170")</f>
        <v>Xl.23170</v>
      </c>
      <c r="D40" s="6"/>
      <c r="F40" s="7" t="s">
        <v>3721</v>
      </c>
    </row>
    <row r="41" spans="1:26">
      <c r="A41" s="2" t="s">
        <v>1912</v>
      </c>
      <c r="B41" s="21">
        <v>0.12742848134564003</v>
      </c>
      <c r="C41" s="6" t="str">
        <f>HYPERLINK("http://www.ncbi.nlm.nih.gov/sites/entrez?db=unigene&amp;cmd=search&amp;term=Xl.10478", "Xl.10478")</f>
        <v>Xl.10478</v>
      </c>
      <c r="D41" s="6"/>
      <c r="F41" s="7" t="s">
        <v>3721</v>
      </c>
    </row>
    <row r="42" spans="1:26" ht="14">
      <c r="A42" s="2" t="s">
        <v>1913</v>
      </c>
      <c r="B42" s="21">
        <v>0.12777102285633868</v>
      </c>
      <c r="C42" s="6" t="str">
        <f>HYPERLINK("http://www.ncbi.nlm.nih.gov/sites/entrez?db=unigene&amp;cmd=search&amp;term=Xl.47871", "Xl.47871")</f>
        <v>Xl.47871</v>
      </c>
      <c r="D42" s="6"/>
      <c r="F42" s="7" t="s">
        <v>3721</v>
      </c>
      <c r="Z42" s="17"/>
    </row>
    <row r="43" spans="1:26" ht="14">
      <c r="A43" s="2" t="s">
        <v>1914</v>
      </c>
      <c r="B43" s="21">
        <v>0.13006722856422942</v>
      </c>
      <c r="C43" s="6" t="str">
        <f>HYPERLINK("http://www.ncbi.nlm.nih.gov/sites/entrez?db=unigene&amp;cmd=search&amp;term=Xl.9114", "Xl.9114")</f>
        <v>Xl.9114</v>
      </c>
      <c r="D43" s="6"/>
      <c r="F43" s="7" t="s">
        <v>3721</v>
      </c>
      <c r="Z43" s="17"/>
    </row>
    <row r="44" spans="1:26">
      <c r="A44" s="2" t="s">
        <v>1915</v>
      </c>
      <c r="B44" s="21">
        <v>0.1307476151758116</v>
      </c>
      <c r="C44" s="6" t="str">
        <f>HYPERLINK("http://www.ncbi.nlm.nih.gov/sites/entrez?db=unigene&amp;cmd=search&amp;term=Xl.1055", "Xl.1055")</f>
        <v>Xl.1055</v>
      </c>
      <c r="D44" s="6"/>
      <c r="F44" s="7"/>
      <c r="G44" s="2" t="s">
        <v>1916</v>
      </c>
      <c r="H44" s="2" t="s">
        <v>1917</v>
      </c>
      <c r="I44" s="2" t="s">
        <v>1918</v>
      </c>
      <c r="J44" s="2" t="s">
        <v>1919</v>
      </c>
      <c r="K44" s="2" t="s">
        <v>1920</v>
      </c>
      <c r="L44" s="1" t="s">
        <v>3185</v>
      </c>
      <c r="M44" s="8" t="s">
        <v>3727</v>
      </c>
      <c r="N44" s="9" t="s">
        <v>3186</v>
      </c>
      <c r="O44" s="9" t="s">
        <v>3187</v>
      </c>
      <c r="P44" s="9" t="s">
        <v>3188</v>
      </c>
      <c r="Q44" s="1" t="s">
        <v>3189</v>
      </c>
    </row>
    <row r="45" spans="1:26" ht="14">
      <c r="A45" s="2" t="s">
        <v>1921</v>
      </c>
      <c r="B45" s="21">
        <v>0.13138120449936413</v>
      </c>
      <c r="C45" s="6" t="str">
        <f>HYPERLINK("http://www.ncbi.nlm.nih.gov/sites/entrez?db=unigene&amp;cmd=search&amp;term=Xl.56621", "Xl.56621")</f>
        <v>Xl.56621</v>
      </c>
      <c r="D45" s="6"/>
      <c r="F45" s="7" t="s">
        <v>1922</v>
      </c>
      <c r="I45" s="2" t="s">
        <v>1923</v>
      </c>
      <c r="J45" s="2" t="s">
        <v>1924</v>
      </c>
      <c r="K45" s="2" t="s">
        <v>1925</v>
      </c>
      <c r="L45" s="1" t="s">
        <v>2483</v>
      </c>
      <c r="M45" s="8" t="s">
        <v>3727</v>
      </c>
      <c r="N45" s="9" t="s">
        <v>2877</v>
      </c>
      <c r="O45" s="1" t="s">
        <v>2876</v>
      </c>
      <c r="Z45" s="17"/>
    </row>
    <row r="46" spans="1:26" ht="14">
      <c r="A46" s="2" t="s">
        <v>1926</v>
      </c>
      <c r="B46" s="21">
        <v>0.13190106389134282</v>
      </c>
      <c r="C46" s="6" t="str">
        <f>HYPERLINK("http://www.ncbi.nlm.nih.gov/sites/entrez?db=unigene&amp;cmd=search&amp;term=Xl.5038", "Xl.5038")</f>
        <v>Xl.5038</v>
      </c>
      <c r="D46" s="6"/>
      <c r="F46" s="7" t="s">
        <v>3721</v>
      </c>
      <c r="Z46" s="17"/>
    </row>
    <row r="47" spans="1:26" ht="14">
      <c r="A47" s="2" t="s">
        <v>1927</v>
      </c>
      <c r="B47" s="21">
        <v>0.13250372949780218</v>
      </c>
      <c r="C47" s="6" t="str">
        <f>HYPERLINK("http://www.ncbi.nlm.nih.gov/sites/entrez?db=unigene&amp;cmd=search&amp;term=Xl.49595", "Xl.49595")</f>
        <v>Xl.49595</v>
      </c>
      <c r="D47" s="6"/>
      <c r="F47" s="7"/>
      <c r="G47" s="2" t="s">
        <v>1928</v>
      </c>
      <c r="H47" s="2" t="s">
        <v>1929</v>
      </c>
      <c r="I47" s="2" t="s">
        <v>1930</v>
      </c>
      <c r="J47" s="2" t="s">
        <v>1929</v>
      </c>
      <c r="K47" s="2" t="s">
        <v>1931</v>
      </c>
      <c r="L47" s="1" t="s">
        <v>3697</v>
      </c>
      <c r="M47" s="8" t="s">
        <v>3727</v>
      </c>
      <c r="N47" s="9" t="s">
        <v>3698</v>
      </c>
      <c r="O47" s="9" t="s">
        <v>3699</v>
      </c>
      <c r="P47" s="1" t="s">
        <v>3700</v>
      </c>
      <c r="Z47" s="17"/>
    </row>
    <row r="48" spans="1:26" ht="14">
      <c r="A48" s="2" t="s">
        <v>1932</v>
      </c>
      <c r="B48" s="21">
        <v>0.13273650095459485</v>
      </c>
      <c r="C48" s="6" t="str">
        <f>HYPERLINK("http://www.ncbi.nlm.nih.gov/sites/entrez?db=unigene&amp;cmd=search&amp;term=Xl.56875", "Xl.56875")</f>
        <v>Xl.56875</v>
      </c>
      <c r="D48" s="6"/>
      <c r="F48" s="7" t="s">
        <v>3721</v>
      </c>
      <c r="Z48" s="17"/>
    </row>
    <row r="49" spans="1:26" ht="14">
      <c r="A49" s="2" t="s">
        <v>1933</v>
      </c>
      <c r="B49" s="21">
        <v>0.13280294116013081</v>
      </c>
      <c r="C49" s="6" t="str">
        <f>HYPERLINK("http://www.ncbi.nlm.nih.gov/sites/entrez?db=unigene&amp;cmd=search&amp;term=Xl.2981", "Xl.2981")</f>
        <v>Xl.2981</v>
      </c>
      <c r="D49" s="6"/>
      <c r="F49" s="7" t="s">
        <v>3721</v>
      </c>
      <c r="Z49" s="17"/>
    </row>
    <row r="50" spans="1:26" ht="14" thickBot="1">
      <c r="A50" s="2" t="s">
        <v>1934</v>
      </c>
      <c r="B50" s="21">
        <v>0.13292922835969359</v>
      </c>
      <c r="C50" s="6" t="str">
        <f>HYPERLINK("http://www.ncbi.nlm.nih.gov/sites/entrez?db=unigene&amp;cmd=search&amp;term=Xl.21500", "Xl.21500")</f>
        <v>Xl.21500</v>
      </c>
      <c r="D50" s="6"/>
      <c r="E50" s="2" t="s">
        <v>1935</v>
      </c>
      <c r="F50" s="7" t="s">
        <v>1936</v>
      </c>
      <c r="I50" s="2" t="s">
        <v>1937</v>
      </c>
      <c r="J50" s="2" t="s">
        <v>1938</v>
      </c>
      <c r="K50" s="2" t="s">
        <v>1939</v>
      </c>
      <c r="L50" s="1" t="s">
        <v>3349</v>
      </c>
      <c r="M50" s="8" t="s">
        <v>3727</v>
      </c>
      <c r="N50" s="9" t="s">
        <v>3737</v>
      </c>
      <c r="O50" s="9" t="s">
        <v>3738</v>
      </c>
      <c r="P50" s="9" t="s">
        <v>3739</v>
      </c>
      <c r="Q50" s="1" t="s">
        <v>3350</v>
      </c>
    </row>
    <row r="51" spans="1:26" ht="14">
      <c r="A51" s="2" t="s">
        <v>1940</v>
      </c>
      <c r="B51" s="21">
        <v>0.13347193887258035</v>
      </c>
      <c r="C51" s="6" t="str">
        <f>HYPERLINK("http://www.ncbi.nlm.nih.gov/sites/entrez?db=unigene&amp;cmd=search&amp;term=Xl.50305", "Xl.50305")</f>
        <v>Xl.50305</v>
      </c>
      <c r="D51" s="6"/>
      <c r="F51" s="7" t="s">
        <v>1941</v>
      </c>
      <c r="I51" s="2" t="s">
        <v>1942</v>
      </c>
      <c r="J51" s="16" t="s">
        <v>1943</v>
      </c>
      <c r="K51" s="2" t="s">
        <v>1944</v>
      </c>
      <c r="L51" s="13" t="s">
        <v>3364</v>
      </c>
      <c r="M51" s="1" t="s">
        <v>3365</v>
      </c>
      <c r="N51" s="9" t="s">
        <v>3698</v>
      </c>
      <c r="O51" s="9" t="s">
        <v>3699</v>
      </c>
      <c r="Z51" s="17"/>
    </row>
    <row r="52" spans="1:26" ht="14">
      <c r="A52" s="2" t="s">
        <v>1945</v>
      </c>
      <c r="B52" s="21">
        <v>0.13757618527543714</v>
      </c>
      <c r="C52" s="6" t="str">
        <f>HYPERLINK("http://www.ncbi.nlm.nih.gov/sites/entrez?db=unigene&amp;cmd=search&amp;term=Xl.26389", "Xl.26389")</f>
        <v>Xl.26389</v>
      </c>
      <c r="D52" s="6"/>
      <c r="F52" s="7" t="s">
        <v>1830</v>
      </c>
      <c r="I52" s="2" t="s">
        <v>1831</v>
      </c>
      <c r="J52" s="2" t="s">
        <v>1832</v>
      </c>
      <c r="K52" s="2" t="s">
        <v>1833</v>
      </c>
      <c r="L52" s="1" t="s">
        <v>3271</v>
      </c>
      <c r="M52" s="8" t="s">
        <v>3727</v>
      </c>
      <c r="N52" s="9" t="s">
        <v>3737</v>
      </c>
      <c r="O52" s="9" t="s">
        <v>3738</v>
      </c>
      <c r="P52" s="9" t="s">
        <v>3739</v>
      </c>
      <c r="Q52" s="1" t="s">
        <v>3419</v>
      </c>
      <c r="Z52" s="17"/>
    </row>
    <row r="53" spans="1:26">
      <c r="A53" s="2" t="s">
        <v>1834</v>
      </c>
      <c r="B53" s="21">
        <v>0.13965703137464161</v>
      </c>
      <c r="C53" s="6" t="str">
        <f>HYPERLINK("http://www.ncbi.nlm.nih.gov/sites/entrez?db=unigene&amp;cmd=search&amp;term=Xl.16145", "Xl.16145")</f>
        <v>Xl.16145</v>
      </c>
      <c r="D53" s="6"/>
      <c r="F53" s="7" t="s">
        <v>3721</v>
      </c>
    </row>
    <row r="54" spans="1:26" ht="14">
      <c r="A54" s="2" t="s">
        <v>1835</v>
      </c>
      <c r="B54" s="21">
        <v>0.14040975761629854</v>
      </c>
      <c r="C54" s="6" t="str">
        <f>HYPERLINK("http://www.ncbi.nlm.nih.gov/sites/entrez?db=unigene&amp;cmd=search&amp;term=Xl.26479", "Xl.26479")</f>
        <v>Xl.26479</v>
      </c>
      <c r="D54" s="6"/>
      <c r="E54" s="2" t="s">
        <v>1836</v>
      </c>
      <c r="F54" s="7" t="s">
        <v>1837</v>
      </c>
      <c r="G54" s="2" t="s">
        <v>1838</v>
      </c>
      <c r="H54" s="2" t="s">
        <v>1839</v>
      </c>
      <c r="I54" s="2" t="s">
        <v>3608</v>
      </c>
      <c r="J54" s="2" t="s">
        <v>3609</v>
      </c>
      <c r="K54" s="2" t="s">
        <v>3610</v>
      </c>
      <c r="L54" s="1" t="s">
        <v>3185</v>
      </c>
      <c r="M54" s="8" t="s">
        <v>3727</v>
      </c>
      <c r="N54" s="9" t="s">
        <v>3186</v>
      </c>
      <c r="O54" s="9" t="s">
        <v>3187</v>
      </c>
      <c r="P54" s="9" t="s">
        <v>3188</v>
      </c>
      <c r="Q54" s="1" t="s">
        <v>3189</v>
      </c>
      <c r="Z54" s="17"/>
    </row>
    <row r="55" spans="1:26" ht="14">
      <c r="A55" s="2" t="s">
        <v>1840</v>
      </c>
      <c r="B55" s="21">
        <v>0.14082161147183764</v>
      </c>
      <c r="C55" s="6" t="str">
        <f>HYPERLINK("http://www.ncbi.nlm.nih.gov/sites/entrez?db=unigene&amp;cmd=search&amp;term=Xl.45378", "Xl.45378")</f>
        <v>Xl.45378</v>
      </c>
      <c r="D55" s="6"/>
      <c r="F55" s="7" t="s">
        <v>1841</v>
      </c>
      <c r="I55" s="2" t="s">
        <v>1842</v>
      </c>
      <c r="J55" s="2" t="s">
        <v>1843</v>
      </c>
      <c r="K55" s="2" t="s">
        <v>1844</v>
      </c>
      <c r="L55" s="1" t="s">
        <v>1845</v>
      </c>
      <c r="M55" s="8" t="s">
        <v>3727</v>
      </c>
      <c r="N55" s="9" t="s">
        <v>3728</v>
      </c>
      <c r="O55" s="9" t="s">
        <v>3750</v>
      </c>
      <c r="P55" s="9" t="s">
        <v>3751</v>
      </c>
      <c r="Q55" s="9" t="s">
        <v>2902</v>
      </c>
      <c r="R55" s="9" t="s">
        <v>2903</v>
      </c>
      <c r="S55" s="1" t="s">
        <v>2904</v>
      </c>
      <c r="Z55" s="17"/>
    </row>
    <row r="56" spans="1:26" ht="14">
      <c r="A56" s="2" t="s">
        <v>1846</v>
      </c>
      <c r="B56" s="21">
        <v>0.14109852032581802</v>
      </c>
      <c r="C56" s="6" t="str">
        <f>HYPERLINK("http://www.ncbi.nlm.nih.gov/sites/entrez?db=unigene&amp;cmd=search&amp;term=Xl.54870", "Xl.54870")</f>
        <v>Xl.54870</v>
      </c>
      <c r="D56" s="6"/>
      <c r="F56" s="7" t="s">
        <v>3721</v>
      </c>
      <c r="G56" s="2" t="s">
        <v>1847</v>
      </c>
      <c r="H56" s="2" t="s">
        <v>1848</v>
      </c>
      <c r="I56" s="2" t="s">
        <v>1849</v>
      </c>
      <c r="J56" s="2" t="s">
        <v>1848</v>
      </c>
      <c r="K56" s="2" t="s">
        <v>1850</v>
      </c>
      <c r="L56" s="1" t="s">
        <v>3628</v>
      </c>
      <c r="M56" s="8" t="s">
        <v>3727</v>
      </c>
      <c r="N56" s="9" t="s">
        <v>3728</v>
      </c>
      <c r="O56" s="9" t="s">
        <v>3668</v>
      </c>
      <c r="P56" s="9" t="s">
        <v>3669</v>
      </c>
      <c r="Q56" s="9" t="s">
        <v>3670</v>
      </c>
      <c r="R56" s="9" t="s">
        <v>3671</v>
      </c>
      <c r="S56" s="9" t="s">
        <v>3629</v>
      </c>
      <c r="T56" s="1" t="s">
        <v>3630</v>
      </c>
      <c r="Z56" s="17"/>
    </row>
    <row r="57" spans="1:26">
      <c r="A57" s="2" t="s">
        <v>1851</v>
      </c>
      <c r="B57" s="21">
        <v>0.1421866069741437</v>
      </c>
      <c r="C57" s="6" t="str">
        <f>HYPERLINK("http://www.ncbi.nlm.nih.gov/sites/entrez?db=unigene&amp;cmd=search&amp;term=Xl.15888", "Xl.15888")</f>
        <v>Xl.15888</v>
      </c>
      <c r="D57" s="6"/>
      <c r="E57" s="2" t="s">
        <v>1852</v>
      </c>
      <c r="F57" s="7" t="s">
        <v>1853</v>
      </c>
      <c r="G57" s="2" t="s">
        <v>1854</v>
      </c>
      <c r="H57" s="2" t="s">
        <v>1855</v>
      </c>
      <c r="I57" s="2" t="s">
        <v>1856</v>
      </c>
      <c r="J57" s="2" t="s">
        <v>1855</v>
      </c>
      <c r="K57" s="2" t="s">
        <v>1857</v>
      </c>
      <c r="L57" s="1" t="s">
        <v>3421</v>
      </c>
      <c r="M57" s="1" t="s">
        <v>3567</v>
      </c>
    </row>
    <row r="58" spans="1:26">
      <c r="A58" s="2" t="s">
        <v>1858</v>
      </c>
      <c r="B58" s="21">
        <v>0.14244716334916988</v>
      </c>
      <c r="C58" s="6" t="str">
        <f>HYPERLINK("http://www.ncbi.nlm.nih.gov/sites/entrez?db=unigene&amp;cmd=search&amp;term=Xl.14715", "Xl.14715")</f>
        <v>Xl.14715</v>
      </c>
      <c r="D58" s="9" t="s">
        <v>1859</v>
      </c>
      <c r="F58" s="7" t="s">
        <v>1860</v>
      </c>
      <c r="G58" s="2" t="s">
        <v>1861</v>
      </c>
      <c r="H58" s="2" t="s">
        <v>1862</v>
      </c>
      <c r="I58" s="2" t="s">
        <v>1863</v>
      </c>
      <c r="J58" s="2" t="s">
        <v>1864</v>
      </c>
      <c r="K58" s="2" t="s">
        <v>1865</v>
      </c>
      <c r="L58" s="1" t="s">
        <v>3295</v>
      </c>
      <c r="M58" s="8" t="s">
        <v>3727</v>
      </c>
      <c r="N58" s="9" t="s">
        <v>3598</v>
      </c>
      <c r="O58" s="1" t="s">
        <v>3192</v>
      </c>
    </row>
    <row r="59" spans="1:26" ht="15" thickBot="1">
      <c r="A59" s="2" t="s">
        <v>1866</v>
      </c>
      <c r="B59" s="21">
        <v>0.14523068922637297</v>
      </c>
      <c r="C59" s="6" t="str">
        <f>HYPERLINK("http://www.ncbi.nlm.nih.gov/sites/entrez?db=unigene&amp;cmd=search&amp;term=Xl.48166", "Xl.48166")</f>
        <v>Xl.48166</v>
      </c>
      <c r="D59" s="6"/>
      <c r="F59" s="7"/>
      <c r="G59" s="2" t="s">
        <v>1867</v>
      </c>
      <c r="H59" s="2" t="s">
        <v>1868</v>
      </c>
      <c r="I59" s="2" t="s">
        <v>1869</v>
      </c>
      <c r="J59" s="2" t="s">
        <v>1868</v>
      </c>
      <c r="K59" s="2" t="s">
        <v>1870</v>
      </c>
      <c r="L59" s="1" t="s">
        <v>3463</v>
      </c>
      <c r="M59" s="8" t="s">
        <v>3727</v>
      </c>
      <c r="N59" s="9" t="s">
        <v>3728</v>
      </c>
      <c r="O59" s="1" t="s">
        <v>3464</v>
      </c>
      <c r="Z59" s="17"/>
    </row>
    <row r="60" spans="1:26">
      <c r="A60" s="2" t="s">
        <v>1871</v>
      </c>
      <c r="B60" s="21">
        <v>0.14539338404779567</v>
      </c>
      <c r="C60" s="6" t="str">
        <f>HYPERLINK("http://www.ncbi.nlm.nih.gov/sites/entrez?db=unigene&amp;cmd=search&amp;term=Xl.24489", "Xl.24489")</f>
        <v>Xl.24489</v>
      </c>
      <c r="D60" s="9" t="s">
        <v>1872</v>
      </c>
      <c r="F60" s="7" t="s">
        <v>1873</v>
      </c>
      <c r="G60" s="2" t="s">
        <v>1874</v>
      </c>
      <c r="H60" s="2" t="s">
        <v>1875</v>
      </c>
      <c r="I60" s="2" t="s">
        <v>1876</v>
      </c>
      <c r="J60" s="16" t="s">
        <v>1877</v>
      </c>
      <c r="K60" s="2" t="s">
        <v>1878</v>
      </c>
      <c r="L60" s="1" t="s">
        <v>3438</v>
      </c>
      <c r="M60" s="8" t="s">
        <v>3727</v>
      </c>
      <c r="N60" s="9" t="s">
        <v>3728</v>
      </c>
      <c r="O60" s="9" t="s">
        <v>3439</v>
      </c>
      <c r="P60" s="9" t="s">
        <v>3440</v>
      </c>
      <c r="Q60" s="1" t="s">
        <v>3441</v>
      </c>
    </row>
    <row r="61" spans="1:26">
      <c r="A61" s="2" t="s">
        <v>1879</v>
      </c>
      <c r="B61" s="21">
        <v>0.14672121429738444</v>
      </c>
      <c r="C61" s="6" t="str">
        <f>HYPERLINK("http://www.ncbi.nlm.nih.gov/sites/entrez?db=unigene&amp;cmd=search&amp;term=Xl.19181", "Xl.19181")</f>
        <v>Xl.19181</v>
      </c>
      <c r="D61" s="6"/>
      <c r="E61" s="2" t="s">
        <v>2911</v>
      </c>
      <c r="F61" s="7"/>
    </row>
    <row r="62" spans="1:26" ht="14">
      <c r="A62" s="2" t="s">
        <v>1880</v>
      </c>
      <c r="B62" s="21">
        <v>0.1470624125024223</v>
      </c>
      <c r="C62" s="6" t="str">
        <f>HYPERLINK("http://www.ncbi.nlm.nih.gov/sites/entrez?db=unigene&amp;cmd=search&amp;term=Xl.55138", "Xl.55138")</f>
        <v>Xl.55138</v>
      </c>
      <c r="D62" s="6"/>
      <c r="F62" s="7" t="s">
        <v>3721</v>
      </c>
      <c r="Z62" s="17"/>
    </row>
    <row r="63" spans="1:26" ht="14">
      <c r="A63" s="2" t="s">
        <v>1881</v>
      </c>
      <c r="B63" s="21">
        <v>0.14777447198392793</v>
      </c>
      <c r="C63" s="6" t="str">
        <f>HYPERLINK("http://www.ncbi.nlm.nih.gov/sites/entrez?db=unigene&amp;cmd=search&amp;term=Xl.53038", "Xl.53038")</f>
        <v>Xl.53038</v>
      </c>
      <c r="D63" s="9" t="s">
        <v>1882</v>
      </c>
      <c r="F63" s="7" t="s">
        <v>1883</v>
      </c>
      <c r="G63" s="2" t="s">
        <v>1884</v>
      </c>
      <c r="H63" s="2" t="s">
        <v>1885</v>
      </c>
      <c r="I63" s="2" t="s">
        <v>1886</v>
      </c>
      <c r="J63" s="2" t="s">
        <v>1885</v>
      </c>
      <c r="K63" s="2" t="s">
        <v>1887</v>
      </c>
      <c r="L63" s="1" t="s">
        <v>1888</v>
      </c>
      <c r="M63" s="8" t="s">
        <v>3727</v>
      </c>
      <c r="N63" s="9" t="s">
        <v>3728</v>
      </c>
      <c r="O63" s="9" t="s">
        <v>3750</v>
      </c>
      <c r="P63" s="9" t="s">
        <v>3751</v>
      </c>
      <c r="Q63" s="9" t="s">
        <v>3752</v>
      </c>
      <c r="R63" s="9" t="s">
        <v>1889</v>
      </c>
      <c r="S63" s="9" t="s">
        <v>1771</v>
      </c>
      <c r="T63" s="9" t="s">
        <v>1772</v>
      </c>
      <c r="U63" s="1" t="s">
        <v>1773</v>
      </c>
      <c r="Z63" s="17"/>
    </row>
    <row r="64" spans="1:26">
      <c r="A64" s="2" t="s">
        <v>1774</v>
      </c>
      <c r="B64" s="21">
        <v>0.14792564485923826</v>
      </c>
      <c r="C64" s="6" t="str">
        <f>HYPERLINK("http://www.ncbi.nlm.nih.gov/sites/entrez?db=unigene&amp;cmd=search&amp;term=Xl.12147", "Xl.12147")</f>
        <v>Xl.12147</v>
      </c>
      <c r="D64" s="9" t="s">
        <v>1775</v>
      </c>
      <c r="F64" s="7" t="s">
        <v>3721</v>
      </c>
    </row>
    <row r="65" spans="1:26" ht="14">
      <c r="A65" s="2" t="s">
        <v>1776</v>
      </c>
      <c r="B65" s="21">
        <v>0.14810999474774481</v>
      </c>
      <c r="C65" s="6" t="str">
        <f>HYPERLINK("http://www.ncbi.nlm.nih.gov/sites/entrez?db=unigene&amp;cmd=search&amp;term=Xl.50858", "Xl.50858")</f>
        <v>Xl.50858</v>
      </c>
      <c r="D65" s="9" t="s">
        <v>1777</v>
      </c>
      <c r="F65" s="7" t="s">
        <v>3721</v>
      </c>
      <c r="Z65" s="17"/>
    </row>
    <row r="66" spans="1:26">
      <c r="A66" s="2" t="s">
        <v>1778</v>
      </c>
      <c r="B66" s="21">
        <v>0.14932729037481937</v>
      </c>
      <c r="C66" s="6" t="str">
        <f>HYPERLINK("http://www.ncbi.nlm.nih.gov/sites/entrez?db=unigene&amp;cmd=search&amp;term=Xl.21627", "Xl.21627")</f>
        <v>Xl.21627</v>
      </c>
      <c r="D66" s="6"/>
      <c r="E66" s="2" t="s">
        <v>1779</v>
      </c>
      <c r="F66" s="7" t="s">
        <v>1780</v>
      </c>
      <c r="G66" s="2" t="s">
        <v>3494</v>
      </c>
      <c r="H66" s="2" t="s">
        <v>3495</v>
      </c>
      <c r="I66" s="2" t="s">
        <v>1781</v>
      </c>
      <c r="J66" s="2" t="s">
        <v>1782</v>
      </c>
      <c r="K66" s="2" t="s">
        <v>1783</v>
      </c>
      <c r="L66" s="1" t="s">
        <v>3498</v>
      </c>
      <c r="M66" s="8" t="s">
        <v>3727</v>
      </c>
      <c r="N66" s="9" t="s">
        <v>3728</v>
      </c>
      <c r="O66" s="9" t="s">
        <v>3668</v>
      </c>
      <c r="P66" s="9" t="s">
        <v>3669</v>
      </c>
      <c r="Q66" s="9" t="s">
        <v>3670</v>
      </c>
      <c r="R66" s="9" t="s">
        <v>3671</v>
      </c>
      <c r="S66" s="9" t="s">
        <v>3629</v>
      </c>
      <c r="T66" s="1" t="s">
        <v>3630</v>
      </c>
      <c r="U66" s="1" t="s">
        <v>3499</v>
      </c>
    </row>
    <row r="67" spans="1:26">
      <c r="A67" s="2" t="s">
        <v>1784</v>
      </c>
      <c r="B67" s="21">
        <v>0.14991432550141492</v>
      </c>
      <c r="C67" s="6" t="str">
        <f>HYPERLINK("http://www.ncbi.nlm.nih.gov/sites/entrez?db=unigene&amp;cmd=search&amp;term=Xl.17770", "Xl.17770")</f>
        <v>Xl.17770</v>
      </c>
      <c r="D67" s="6"/>
      <c r="F67" s="7" t="s">
        <v>3721</v>
      </c>
    </row>
    <row r="68" spans="1:26">
      <c r="A68" s="2" t="s">
        <v>1785</v>
      </c>
      <c r="B68" s="21">
        <v>0.15053251560606198</v>
      </c>
      <c r="C68" s="6" t="str">
        <f>HYPERLINK("http://www.ncbi.nlm.nih.gov/sites/entrez?db=unigene&amp;cmd=search&amp;term=Xl.12057", "Xl.12057")</f>
        <v>Xl.12057</v>
      </c>
      <c r="D68" s="6"/>
      <c r="F68" s="7" t="s">
        <v>1786</v>
      </c>
      <c r="G68" s="2" t="s">
        <v>1787</v>
      </c>
      <c r="H68" s="2" t="s">
        <v>1788</v>
      </c>
      <c r="I68" s="2" t="s">
        <v>1789</v>
      </c>
      <c r="J68" s="2" t="s">
        <v>1790</v>
      </c>
      <c r="K68" s="2" t="s">
        <v>1791</v>
      </c>
      <c r="L68" s="1" t="s">
        <v>3498</v>
      </c>
      <c r="M68" s="8" t="s">
        <v>3727</v>
      </c>
      <c r="N68" s="9" t="s">
        <v>3728</v>
      </c>
      <c r="O68" s="9" t="s">
        <v>3668</v>
      </c>
      <c r="P68" s="9" t="s">
        <v>3669</v>
      </c>
      <c r="Q68" s="9" t="s">
        <v>3670</v>
      </c>
      <c r="R68" s="9" t="s">
        <v>3671</v>
      </c>
      <c r="S68" s="9" t="s">
        <v>3629</v>
      </c>
      <c r="T68" s="1" t="s">
        <v>3630</v>
      </c>
    </row>
    <row r="69" spans="1:26" ht="14">
      <c r="A69" s="2" t="s">
        <v>1792</v>
      </c>
      <c r="B69" s="21">
        <v>0.15102258071376851</v>
      </c>
      <c r="C69" s="6" t="str">
        <f>HYPERLINK("http://www.ncbi.nlm.nih.gov/sites/entrez?db=unigene&amp;cmd=search&amp;term=Xl.55982", "Xl.55982")</f>
        <v>Xl.55982</v>
      </c>
      <c r="D69" s="6"/>
      <c r="F69" s="7" t="s">
        <v>1793</v>
      </c>
      <c r="I69" s="2" t="s">
        <v>1794</v>
      </c>
      <c r="J69" s="2" t="s">
        <v>1795</v>
      </c>
      <c r="K69" s="2" t="s">
        <v>1796</v>
      </c>
      <c r="L69" s="1" t="s">
        <v>1797</v>
      </c>
      <c r="M69" s="8" t="s">
        <v>3727</v>
      </c>
      <c r="N69" s="9" t="s">
        <v>3728</v>
      </c>
      <c r="O69" s="9" t="s">
        <v>3612</v>
      </c>
      <c r="P69" s="1" t="s">
        <v>1798</v>
      </c>
      <c r="Z69" s="17"/>
    </row>
    <row r="70" spans="1:26">
      <c r="A70" s="2" t="s">
        <v>1799</v>
      </c>
      <c r="B70" s="21">
        <v>0.15236372910081009</v>
      </c>
      <c r="C70" s="6" t="str">
        <f>HYPERLINK("http://www.ncbi.nlm.nih.gov/sites/entrez?db=unigene&amp;cmd=search&amp;term=Xl.12358", "Xl.12358")</f>
        <v>Xl.12358</v>
      </c>
      <c r="D70" s="9" t="s">
        <v>1800</v>
      </c>
      <c r="F70" s="7" t="s">
        <v>3721</v>
      </c>
    </row>
    <row r="71" spans="1:26" ht="14">
      <c r="A71" s="2" t="s">
        <v>1801</v>
      </c>
      <c r="B71" s="21">
        <v>0.15290004921436559</v>
      </c>
      <c r="C71" s="6" t="str">
        <f>HYPERLINK("http://www.ncbi.nlm.nih.gov/sites/entrez?db=unigene&amp;cmd=search&amp;term=Xl.9150", "Xl.9150")</f>
        <v>Xl.9150</v>
      </c>
      <c r="D71" s="9" t="s">
        <v>1802</v>
      </c>
      <c r="F71" s="7" t="s">
        <v>1803</v>
      </c>
      <c r="I71" s="2" t="s">
        <v>1804</v>
      </c>
      <c r="J71" s="2" t="s">
        <v>1805</v>
      </c>
      <c r="K71" s="2" t="s">
        <v>1806</v>
      </c>
      <c r="L71" s="1" t="s">
        <v>1807</v>
      </c>
      <c r="M71" s="8" t="s">
        <v>3727</v>
      </c>
      <c r="N71" s="9" t="s">
        <v>3728</v>
      </c>
      <c r="O71" s="9" t="s">
        <v>3612</v>
      </c>
      <c r="P71" s="9" t="s">
        <v>3613</v>
      </c>
      <c r="Q71" s="9" t="s">
        <v>2244</v>
      </c>
      <c r="R71" s="9" t="s">
        <v>1808</v>
      </c>
      <c r="S71" s="9" t="s">
        <v>1809</v>
      </c>
      <c r="T71" s="9" t="s">
        <v>1810</v>
      </c>
      <c r="U71" s="1" t="s">
        <v>1811</v>
      </c>
      <c r="Z71" s="17"/>
    </row>
    <row r="72" spans="1:26">
      <c r="A72" s="2" t="s">
        <v>1812</v>
      </c>
      <c r="B72" s="21">
        <v>0.15408462656638328</v>
      </c>
      <c r="C72" s="6" t="str">
        <f>HYPERLINK("http://www.ncbi.nlm.nih.gov/sites/entrez?db=unigene&amp;cmd=search&amp;term=Xl.24487", "Xl.24487")</f>
        <v>Xl.24487</v>
      </c>
      <c r="D72" s="6"/>
      <c r="F72" s="7"/>
      <c r="G72" s="2" t="s">
        <v>1813</v>
      </c>
      <c r="H72" s="2" t="s">
        <v>1814</v>
      </c>
      <c r="I72" s="2" t="s">
        <v>1815</v>
      </c>
      <c r="J72" s="2" t="s">
        <v>1814</v>
      </c>
      <c r="K72" s="2" t="s">
        <v>1816</v>
      </c>
      <c r="L72" s="1" t="s">
        <v>1817</v>
      </c>
      <c r="M72" s="8" t="s">
        <v>3727</v>
      </c>
      <c r="N72" s="9" t="s">
        <v>3728</v>
      </c>
      <c r="O72" s="9" t="s">
        <v>3612</v>
      </c>
      <c r="P72" s="9" t="s">
        <v>3613</v>
      </c>
      <c r="Q72" s="1" t="s">
        <v>1818</v>
      </c>
    </row>
    <row r="73" spans="1:26">
      <c r="A73" s="2" t="s">
        <v>1819</v>
      </c>
      <c r="B73" s="21">
        <v>0.15457573429190014</v>
      </c>
      <c r="C73" s="6" t="str">
        <f>HYPERLINK("http://www.ncbi.nlm.nih.gov/sites/entrez?db=unigene&amp;cmd=search&amp;term=Xl.15600", "Xl.15600")</f>
        <v>Xl.15600</v>
      </c>
      <c r="D73" s="9" t="s">
        <v>1820</v>
      </c>
      <c r="F73" s="7" t="s">
        <v>3721</v>
      </c>
    </row>
    <row r="74" spans="1:26" ht="14">
      <c r="A74" s="2" t="s">
        <v>1821</v>
      </c>
      <c r="B74" s="21">
        <v>0.15543849579479216</v>
      </c>
      <c r="C74" s="6" t="str">
        <f>HYPERLINK("http://www.ncbi.nlm.nih.gov/sites/entrez?db=unigene&amp;cmd=search&amp;term=Xl.565", "Xl.565")</f>
        <v>Xl.565</v>
      </c>
      <c r="D74" s="6"/>
      <c r="F74" s="7"/>
      <c r="G74" s="2" t="s">
        <v>1822</v>
      </c>
      <c r="H74" s="2" t="s">
        <v>1823</v>
      </c>
      <c r="I74" s="2" t="s">
        <v>1824</v>
      </c>
      <c r="J74" s="2" t="s">
        <v>1823</v>
      </c>
      <c r="K74" s="2" t="s">
        <v>1825</v>
      </c>
      <c r="L74" s="1" t="s">
        <v>1826</v>
      </c>
      <c r="M74" s="8" t="s">
        <v>3727</v>
      </c>
      <c r="N74" s="9" t="s">
        <v>3737</v>
      </c>
      <c r="O74" s="9" t="s">
        <v>2430</v>
      </c>
      <c r="P74" s="9" t="s">
        <v>1827</v>
      </c>
      <c r="Q74" s="9" t="s">
        <v>1828</v>
      </c>
      <c r="R74" s="1" t="s">
        <v>1829</v>
      </c>
      <c r="Z74" s="17"/>
    </row>
    <row r="75" spans="1:26">
      <c r="A75" s="2" t="s">
        <v>1704</v>
      </c>
      <c r="B75" s="21">
        <v>0.15818423708488583</v>
      </c>
      <c r="C75" s="6" t="str">
        <f>HYPERLINK("http://www.ncbi.nlm.nih.gov/sites/entrez?db=unigene&amp;cmd=search&amp;term=Xl.2277", "Xl.2277")</f>
        <v>Xl.2277</v>
      </c>
      <c r="D75" s="6"/>
      <c r="F75" s="7" t="s">
        <v>3721</v>
      </c>
    </row>
    <row r="76" spans="1:26" ht="14">
      <c r="A76" s="2" t="s">
        <v>1705</v>
      </c>
      <c r="B76" s="21">
        <v>0.1585062297681471</v>
      </c>
      <c r="C76" s="6" t="str">
        <f>HYPERLINK("http://www.ncbi.nlm.nih.gov/sites/entrez?db=unigene&amp;cmd=search&amp;term=Xl.38040", "Xl.38040")</f>
        <v>Xl.38040</v>
      </c>
      <c r="D76" s="6"/>
      <c r="F76" s="7" t="s">
        <v>3721</v>
      </c>
      <c r="G76" s="2" t="s">
        <v>1706</v>
      </c>
      <c r="H76" s="2" t="s">
        <v>1707</v>
      </c>
      <c r="I76" s="2" t="s">
        <v>1708</v>
      </c>
      <c r="J76" s="2" t="s">
        <v>1709</v>
      </c>
      <c r="K76" s="2" t="s">
        <v>1710</v>
      </c>
      <c r="L76" s="1" t="s">
        <v>1711</v>
      </c>
      <c r="M76" s="8" t="s">
        <v>3727</v>
      </c>
      <c r="N76" s="9" t="s">
        <v>3728</v>
      </c>
      <c r="O76" s="9" t="s">
        <v>3750</v>
      </c>
      <c r="P76" s="9" t="s">
        <v>3072</v>
      </c>
      <c r="Q76" s="9" t="s">
        <v>3073</v>
      </c>
      <c r="R76" s="9" t="s">
        <v>3074</v>
      </c>
      <c r="S76" s="9" t="s">
        <v>1712</v>
      </c>
      <c r="T76" s="1" t="s">
        <v>1713</v>
      </c>
      <c r="Z76" s="17"/>
    </row>
    <row r="77" spans="1:26">
      <c r="A77" s="2" t="s">
        <v>1714</v>
      </c>
      <c r="B77" s="21">
        <v>0.15959719026865524</v>
      </c>
      <c r="C77" s="6" t="str">
        <f>HYPERLINK("http://www.ncbi.nlm.nih.gov/sites/entrez?db=unigene&amp;cmd=search&amp;term=Xl.14814", "Xl.14814")</f>
        <v>Xl.14814</v>
      </c>
      <c r="D77" s="9" t="s">
        <v>1715</v>
      </c>
      <c r="F77" s="7" t="s">
        <v>3721</v>
      </c>
    </row>
    <row r="78" spans="1:26" ht="14">
      <c r="A78" s="2" t="s">
        <v>1716</v>
      </c>
      <c r="B78" s="21">
        <v>0.15999925429653034</v>
      </c>
      <c r="C78" s="6" t="str">
        <f>HYPERLINK("http://www.ncbi.nlm.nih.gov/sites/entrez?db=unigene&amp;cmd=search&amp;term=Xl.54944", "Xl.54944")</f>
        <v>Xl.54944</v>
      </c>
      <c r="D78" s="9" t="s">
        <v>1717</v>
      </c>
      <c r="F78" s="7" t="s">
        <v>1718</v>
      </c>
      <c r="Z78" s="17"/>
    </row>
    <row r="79" spans="1:26" ht="14">
      <c r="A79" s="2" t="s">
        <v>1719</v>
      </c>
      <c r="B79" s="21">
        <v>0.16078450465449559</v>
      </c>
      <c r="C79" s="6" t="str">
        <f>HYPERLINK("http://www.ncbi.nlm.nih.gov/sites/entrez?db=unigene&amp;cmd=search&amp;term=Xl.34154", "Xl.34154")</f>
        <v>Xl.34154</v>
      </c>
      <c r="D79" s="6"/>
      <c r="F79" s="7" t="s">
        <v>3721</v>
      </c>
      <c r="G79" s="2" t="s">
        <v>1720</v>
      </c>
      <c r="H79" s="2" t="s">
        <v>1721</v>
      </c>
      <c r="I79" s="2" t="s">
        <v>1722</v>
      </c>
      <c r="J79" s="2" t="s">
        <v>1721</v>
      </c>
      <c r="K79" s="2" t="s">
        <v>1723</v>
      </c>
      <c r="L79" s="1" t="s">
        <v>3438</v>
      </c>
      <c r="M79" s="8" t="s">
        <v>3727</v>
      </c>
      <c r="N79" s="9" t="s">
        <v>3728</v>
      </c>
      <c r="O79" s="9" t="s">
        <v>3439</v>
      </c>
      <c r="P79" s="9" t="s">
        <v>3440</v>
      </c>
      <c r="Q79" s="1" t="s">
        <v>3441</v>
      </c>
      <c r="Z79" s="17"/>
    </row>
    <row r="80" spans="1:26" ht="14">
      <c r="A80" s="2" t="s">
        <v>1724</v>
      </c>
      <c r="B80" s="21">
        <v>0.1612463191721899</v>
      </c>
      <c r="C80" s="6" t="str">
        <f>HYPERLINK("http://www.ncbi.nlm.nih.gov/sites/entrez?db=unigene&amp;cmd=search&amp;term=Xl.56538", "Xl.56538")</f>
        <v>Xl.56538</v>
      </c>
      <c r="D80" s="9" t="s">
        <v>1725</v>
      </c>
      <c r="F80" s="7" t="s">
        <v>3721</v>
      </c>
      <c r="Z80" s="17"/>
    </row>
    <row r="81" spans="1:26">
      <c r="A81" s="2" t="s">
        <v>1726</v>
      </c>
      <c r="B81" s="21">
        <v>0.1617289058118746</v>
      </c>
      <c r="C81" s="6" t="str">
        <f>HYPERLINK("http://www.ncbi.nlm.nih.gov/sites/entrez?db=unigene&amp;cmd=search&amp;term=Xl.11959", "Xl.11959")</f>
        <v>Xl.11959</v>
      </c>
      <c r="D81" s="6"/>
      <c r="F81" s="7"/>
      <c r="G81" s="2" t="s">
        <v>1727</v>
      </c>
      <c r="H81" s="2" t="s">
        <v>1728</v>
      </c>
      <c r="I81" s="2" t="s">
        <v>1729</v>
      </c>
      <c r="J81" s="2" t="s">
        <v>1728</v>
      </c>
      <c r="K81" s="2" t="s">
        <v>1730</v>
      </c>
      <c r="L81" s="1" t="s">
        <v>2578</v>
      </c>
      <c r="M81" s="8" t="s">
        <v>3727</v>
      </c>
      <c r="N81" s="9" t="s">
        <v>3728</v>
      </c>
      <c r="O81" s="9" t="s">
        <v>3668</v>
      </c>
      <c r="P81" s="9" t="s">
        <v>3669</v>
      </c>
      <c r="Q81" s="9" t="s">
        <v>3670</v>
      </c>
      <c r="R81" s="9" t="s">
        <v>3671</v>
      </c>
      <c r="S81" s="9" t="s">
        <v>3508</v>
      </c>
      <c r="T81" s="1" t="s">
        <v>2579</v>
      </c>
    </row>
    <row r="82" spans="1:26" ht="14">
      <c r="A82" s="2" t="s">
        <v>1731</v>
      </c>
      <c r="B82" s="21">
        <v>0.16249687081457903</v>
      </c>
      <c r="C82" s="6" t="str">
        <f>HYPERLINK("http://www.ncbi.nlm.nih.gov/sites/entrez?db=unigene&amp;cmd=search&amp;term=Xl.9494", "Xl.9494")</f>
        <v>Xl.9494</v>
      </c>
      <c r="D82" s="6"/>
      <c r="F82" s="7" t="s">
        <v>3721</v>
      </c>
      <c r="Z82" s="17"/>
    </row>
    <row r="83" spans="1:26" ht="14">
      <c r="A83" s="2" t="s">
        <v>1732</v>
      </c>
      <c r="B83" s="21">
        <v>0.16271187053635036</v>
      </c>
      <c r="C83" s="6" t="str">
        <f>HYPERLINK("http://www.ncbi.nlm.nih.gov/sites/entrez?db=unigene&amp;cmd=search&amp;term=Xl.4775", "Xl.4775")</f>
        <v>Xl.4775</v>
      </c>
      <c r="D83" s="6"/>
      <c r="F83" s="7" t="s">
        <v>3721</v>
      </c>
      <c r="Z83" s="17"/>
    </row>
    <row r="84" spans="1:26">
      <c r="A84" s="2" t="s">
        <v>1733</v>
      </c>
      <c r="B84" s="21">
        <v>0.16285044101347027</v>
      </c>
      <c r="C84" s="6" t="str">
        <f>HYPERLINK("http://www.ncbi.nlm.nih.gov/sites/entrez?db=unigene&amp;cmd=search&amp;term=Xl.17540", "Xl.17540")</f>
        <v>Xl.17540</v>
      </c>
      <c r="D84" s="9" t="s">
        <v>1734</v>
      </c>
      <c r="F84" s="7"/>
      <c r="G84" s="2" t="s">
        <v>1735</v>
      </c>
      <c r="H84" s="2" t="s">
        <v>1736</v>
      </c>
      <c r="I84" s="2" t="s">
        <v>1737</v>
      </c>
      <c r="J84" s="2" t="s">
        <v>1736</v>
      </c>
      <c r="K84" s="2" t="s">
        <v>1738</v>
      </c>
      <c r="L84" s="1" t="s">
        <v>3438</v>
      </c>
      <c r="M84" s="8" t="s">
        <v>3727</v>
      </c>
      <c r="N84" s="9" t="s">
        <v>3728</v>
      </c>
      <c r="O84" s="9" t="s">
        <v>3439</v>
      </c>
      <c r="P84" s="9" t="s">
        <v>3440</v>
      </c>
      <c r="Q84" s="1" t="s">
        <v>3441</v>
      </c>
    </row>
    <row r="85" spans="1:26" ht="14">
      <c r="A85" s="2" t="s">
        <v>1739</v>
      </c>
      <c r="B85" s="21">
        <v>0.16506564727537387</v>
      </c>
      <c r="C85" s="6" t="str">
        <f>HYPERLINK("http://www.ncbi.nlm.nih.gov/sites/entrez?db=unigene&amp;cmd=search&amp;term=Xl.55129", "Xl.55129")</f>
        <v>Xl.55129</v>
      </c>
      <c r="D85" s="6"/>
      <c r="F85" s="7" t="s">
        <v>3721</v>
      </c>
      <c r="Z85" s="17"/>
    </row>
    <row r="86" spans="1:26" ht="14">
      <c r="A86" s="2" t="s">
        <v>1740</v>
      </c>
      <c r="B86" s="21">
        <v>0.16676993592577141</v>
      </c>
      <c r="C86" s="6" t="str">
        <f>HYPERLINK("http://www.ncbi.nlm.nih.gov/sites/entrez?db=unigene&amp;cmd=search&amp;term=Xl.47510", "Xl.47510")</f>
        <v>Xl.47510</v>
      </c>
      <c r="D86" s="6"/>
      <c r="F86" s="7"/>
      <c r="G86" s="2" t="s">
        <v>1741</v>
      </c>
      <c r="H86" s="2" t="s">
        <v>1742</v>
      </c>
      <c r="I86" s="2" t="s">
        <v>1743</v>
      </c>
      <c r="J86" s="2" t="s">
        <v>1742</v>
      </c>
      <c r="K86" s="2" t="s">
        <v>1744</v>
      </c>
      <c r="L86" s="1" t="s">
        <v>3322</v>
      </c>
      <c r="M86" s="1" t="s">
        <v>3365</v>
      </c>
      <c r="N86" s="9" t="s">
        <v>3737</v>
      </c>
      <c r="O86" s="9" t="s">
        <v>3323</v>
      </c>
      <c r="P86" s="9" t="s">
        <v>3324</v>
      </c>
      <c r="Q86" s="9" t="s">
        <v>3325</v>
      </c>
      <c r="R86" s="9" t="s">
        <v>3326</v>
      </c>
      <c r="S86" s="9" t="s">
        <v>3327</v>
      </c>
      <c r="Z86" s="17"/>
    </row>
    <row r="87" spans="1:26" ht="14">
      <c r="A87" s="2" t="s">
        <v>1745</v>
      </c>
      <c r="B87" s="21">
        <v>0.1669861642512781</v>
      </c>
      <c r="C87" s="6" t="str">
        <f>HYPERLINK("http://www.ncbi.nlm.nih.gov/sites/entrez?db=unigene&amp;cmd=search&amp;term=Xl.51567", "Xl.51567")</f>
        <v>Xl.51567</v>
      </c>
      <c r="D87" s="9" t="s">
        <v>1746</v>
      </c>
      <c r="F87" s="7" t="s">
        <v>3721</v>
      </c>
      <c r="Z87" s="17"/>
    </row>
    <row r="88" spans="1:26">
      <c r="A88" s="2" t="s">
        <v>1747</v>
      </c>
      <c r="B88" s="21">
        <v>0.16712939168859522</v>
      </c>
      <c r="C88" s="6" t="str">
        <f>HYPERLINK("http://www.ncbi.nlm.nih.gov/sites/entrez?db=unigene&amp;cmd=search&amp;term=Xl.17931", "Xl.17931")</f>
        <v>Xl.17931</v>
      </c>
      <c r="D88" s="6"/>
      <c r="F88" s="7" t="s">
        <v>3721</v>
      </c>
    </row>
    <row r="89" spans="1:26" ht="14">
      <c r="A89" s="2" t="s">
        <v>1748</v>
      </c>
      <c r="B89" s="21">
        <v>0.16880758362864015</v>
      </c>
      <c r="C89" s="6" t="str">
        <f>HYPERLINK("http://www.ncbi.nlm.nih.gov/sites/entrez?db=unigene&amp;cmd=search&amp;term=Xl.47512", "Xl.47512")</f>
        <v>Xl.47512</v>
      </c>
      <c r="D89" s="6"/>
      <c r="F89" s="7"/>
      <c r="G89" s="2" t="s">
        <v>1749</v>
      </c>
      <c r="H89" s="2" t="s">
        <v>1750</v>
      </c>
      <c r="I89" s="2" t="s">
        <v>1751</v>
      </c>
      <c r="J89" s="2" t="s">
        <v>1750</v>
      </c>
      <c r="K89" s="2" t="s">
        <v>1752</v>
      </c>
      <c r="L89" s="1" t="s">
        <v>3552</v>
      </c>
      <c r="M89" s="8" t="s">
        <v>3727</v>
      </c>
      <c r="N89" s="9" t="s">
        <v>3768</v>
      </c>
      <c r="O89" s="9" t="s">
        <v>3553</v>
      </c>
      <c r="Z89" s="17"/>
    </row>
    <row r="90" spans="1:26" ht="14">
      <c r="A90" s="2" t="s">
        <v>1753</v>
      </c>
      <c r="B90" s="21">
        <v>0.16881419023544511</v>
      </c>
      <c r="C90" s="6" t="str">
        <f>HYPERLINK("http://www.ncbi.nlm.nih.gov/sites/entrez?db=unigene&amp;cmd=search&amp;term=Xl.9430", "Xl.9430")</f>
        <v>Xl.9430</v>
      </c>
      <c r="D90" s="6"/>
      <c r="F90" s="7" t="s">
        <v>3721</v>
      </c>
      <c r="Z90" s="17"/>
    </row>
    <row r="91" spans="1:26">
      <c r="A91" s="2" t="s">
        <v>1754</v>
      </c>
      <c r="B91" s="21">
        <v>0.16881637127228602</v>
      </c>
      <c r="C91" s="6" t="str">
        <f>HYPERLINK("http://www.ncbi.nlm.nih.gov/sites/entrez?db=unigene&amp;cmd=search&amp;term=Xl.23949", "Xl.23949")</f>
        <v>Xl.23949</v>
      </c>
      <c r="D91" s="6"/>
      <c r="F91" s="7"/>
      <c r="G91" s="2" t="s">
        <v>1755</v>
      </c>
      <c r="H91" s="2" t="s">
        <v>1756</v>
      </c>
      <c r="I91" s="2" t="s">
        <v>1757</v>
      </c>
      <c r="J91" s="2" t="s">
        <v>1756</v>
      </c>
      <c r="K91" s="2" t="s">
        <v>1758</v>
      </c>
      <c r="L91" s="1" t="s">
        <v>1759</v>
      </c>
      <c r="M91" s="8" t="s">
        <v>3727</v>
      </c>
      <c r="N91" s="9" t="s">
        <v>3698</v>
      </c>
      <c r="O91" s="9" t="s">
        <v>3699</v>
      </c>
      <c r="P91" s="1" t="s">
        <v>1760</v>
      </c>
    </row>
    <row r="92" spans="1:26">
      <c r="A92" s="2" t="s">
        <v>1761</v>
      </c>
      <c r="B92" s="21">
        <v>0.16889278041275413</v>
      </c>
      <c r="C92" s="6" t="str">
        <f>HYPERLINK("http://www.ncbi.nlm.nih.gov/sites/entrez?db=unigene&amp;cmd=search&amp;term=Xl.2499", "Xl.2499")</f>
        <v>Xl.2499</v>
      </c>
      <c r="D92" s="6"/>
      <c r="E92" s="2" t="s">
        <v>1762</v>
      </c>
      <c r="F92" s="7" t="s">
        <v>1763</v>
      </c>
      <c r="G92" s="2" t="s">
        <v>1764</v>
      </c>
      <c r="H92" s="2" t="s">
        <v>1765</v>
      </c>
      <c r="I92" s="2" t="s">
        <v>3608</v>
      </c>
      <c r="J92" s="2" t="s">
        <v>3609</v>
      </c>
      <c r="K92" s="2" t="s">
        <v>3610</v>
      </c>
      <c r="L92" s="1" t="s">
        <v>3185</v>
      </c>
      <c r="M92" s="8" t="s">
        <v>3727</v>
      </c>
      <c r="N92" s="9" t="s">
        <v>3186</v>
      </c>
      <c r="O92" s="9" t="s">
        <v>3187</v>
      </c>
      <c r="P92" s="9" t="s">
        <v>3188</v>
      </c>
      <c r="Q92" s="1" t="s">
        <v>3189</v>
      </c>
    </row>
    <row r="93" spans="1:26">
      <c r="A93" s="2" t="s">
        <v>1766</v>
      </c>
      <c r="B93" s="21">
        <v>0.17107603181068914</v>
      </c>
      <c r="C93" s="6" t="str">
        <f>HYPERLINK("http://www.ncbi.nlm.nih.gov/sites/entrez?db=unigene&amp;cmd=search&amp;term=Xl.13366", "Xl.13366")</f>
        <v>Xl.13366</v>
      </c>
      <c r="D93" s="6"/>
      <c r="F93" s="7" t="s">
        <v>1767</v>
      </c>
    </row>
    <row r="94" spans="1:26" ht="14">
      <c r="A94" s="2" t="s">
        <v>1768</v>
      </c>
      <c r="B94" s="21">
        <v>0.17121172992183961</v>
      </c>
      <c r="C94" s="6" t="str">
        <f>HYPERLINK("http://www.ncbi.nlm.nih.gov/sites/entrez?db=unigene&amp;cmd=search&amp;term=Xl.50800", "Xl.50800")</f>
        <v>Xl.50800</v>
      </c>
      <c r="D94" s="9" t="s">
        <v>1769</v>
      </c>
      <c r="F94" s="7" t="s">
        <v>3721</v>
      </c>
      <c r="Z94" s="17"/>
    </row>
    <row r="95" spans="1:26" ht="14">
      <c r="A95" s="2" t="s">
        <v>1770</v>
      </c>
      <c r="B95" s="21">
        <v>0.17246629081748419</v>
      </c>
      <c r="C95" s="6" t="str">
        <f>HYPERLINK("http://www.ncbi.nlm.nih.gov/sites/entrez?db=unigene&amp;cmd=search&amp;term=Xl.5123", "Xl.5123")</f>
        <v>Xl.5123</v>
      </c>
      <c r="D95" s="6"/>
      <c r="F95" s="7"/>
      <c r="Z95" s="17"/>
    </row>
    <row r="96" spans="1:26" ht="14">
      <c r="A96" s="2" t="s">
        <v>1637</v>
      </c>
      <c r="B96" s="21">
        <v>0.17475884609828879</v>
      </c>
      <c r="C96" s="6" t="str">
        <f>HYPERLINK("http://www.ncbi.nlm.nih.gov/sites/entrez?db=unigene&amp;cmd=search&amp;term=Xl.47563", "Xl.47563")</f>
        <v>Xl.47563</v>
      </c>
      <c r="D96" s="6"/>
      <c r="F96" s="7"/>
      <c r="G96" s="2" t="s">
        <v>1638</v>
      </c>
      <c r="H96" s="2" t="s">
        <v>1639</v>
      </c>
      <c r="I96" s="2" t="s">
        <v>1640</v>
      </c>
      <c r="J96" s="2" t="s">
        <v>1639</v>
      </c>
      <c r="K96" s="2" t="s">
        <v>1641</v>
      </c>
      <c r="L96" s="1" t="s">
        <v>3644</v>
      </c>
      <c r="M96" s="8" t="s">
        <v>3727</v>
      </c>
      <c r="Z96" s="17"/>
    </row>
    <row r="97" spans="1:26" ht="14">
      <c r="A97" s="2" t="s">
        <v>1642</v>
      </c>
      <c r="B97" s="21">
        <v>0.17493950637052461</v>
      </c>
      <c r="C97" s="6" t="str">
        <f>HYPERLINK("http://www.ncbi.nlm.nih.gov/sites/entrez?db=unigene&amp;cmd=search&amp;term=Xl.51619", "Xl.51619")</f>
        <v>Xl.51619</v>
      </c>
      <c r="D97" s="6"/>
      <c r="F97" s="7"/>
      <c r="G97" s="2" t="s">
        <v>1643</v>
      </c>
      <c r="H97" s="2" t="s">
        <v>1644</v>
      </c>
      <c r="I97" s="2" t="s">
        <v>1930</v>
      </c>
      <c r="J97" s="2" t="s">
        <v>1929</v>
      </c>
      <c r="K97" s="2" t="s">
        <v>1931</v>
      </c>
      <c r="L97" s="1" t="s">
        <v>3697</v>
      </c>
      <c r="M97" s="8" t="s">
        <v>3727</v>
      </c>
      <c r="N97" s="9" t="s">
        <v>3698</v>
      </c>
      <c r="O97" s="9" t="s">
        <v>3699</v>
      </c>
      <c r="P97" s="1" t="s">
        <v>3700</v>
      </c>
      <c r="Z97" s="17"/>
    </row>
    <row r="98" spans="1:26" ht="14">
      <c r="A98" s="2" t="s">
        <v>1645</v>
      </c>
      <c r="B98" s="21">
        <v>0.17567717755026932</v>
      </c>
      <c r="C98" s="6" t="str">
        <f>HYPERLINK("http://www.ncbi.nlm.nih.gov/sites/entrez?db=unigene&amp;cmd=search&amp;term=Xl.47210", "Xl.47210")</f>
        <v>Xl.47210</v>
      </c>
      <c r="D98" s="6"/>
      <c r="F98" s="7" t="s">
        <v>3721</v>
      </c>
      <c r="Z98" s="17"/>
    </row>
    <row r="99" spans="1:26" ht="14">
      <c r="A99" s="2" t="s">
        <v>1646</v>
      </c>
      <c r="B99" s="21">
        <v>0.1764367166638442</v>
      </c>
      <c r="C99" s="6" t="str">
        <f>HYPERLINK("http://www.ncbi.nlm.nih.gov/sites/entrez?db=unigene&amp;cmd=search&amp;term=Xl.54185", "Xl.54185")</f>
        <v>Xl.54185</v>
      </c>
      <c r="D99" s="6"/>
      <c r="F99" s="7" t="s">
        <v>3721</v>
      </c>
      <c r="Z99" s="17"/>
    </row>
    <row r="100" spans="1:26">
      <c r="A100" s="2" t="s">
        <v>1647</v>
      </c>
      <c r="B100" s="21">
        <v>0.17655937564903618</v>
      </c>
      <c r="C100" s="6" t="str">
        <f>HYPERLINK("http://www.ncbi.nlm.nih.gov/sites/entrez?db=unigene&amp;cmd=search&amp;term=Xl.12839", "Xl.12839")</f>
        <v>Xl.12839</v>
      </c>
      <c r="D100" s="6"/>
      <c r="F100" s="7" t="s">
        <v>3721</v>
      </c>
    </row>
    <row r="101" spans="1:26" ht="14">
      <c r="A101" s="2" t="s">
        <v>1648</v>
      </c>
      <c r="B101" s="21">
        <v>0.17673617936775068</v>
      </c>
      <c r="C101" s="6" t="str">
        <f>HYPERLINK("http://www.ncbi.nlm.nih.gov/sites/entrez?db=unigene&amp;cmd=search&amp;term=Xl.55079", "Xl.55079")</f>
        <v>Xl.55079</v>
      </c>
      <c r="D101" s="6"/>
      <c r="F101" s="7" t="s">
        <v>1649</v>
      </c>
      <c r="Z101" s="17"/>
    </row>
    <row r="102" spans="1:26">
      <c r="A102" s="2" t="s">
        <v>1650</v>
      </c>
      <c r="B102" s="21">
        <v>0.17762162182383034</v>
      </c>
      <c r="C102" s="6" t="str">
        <f>HYPERLINK("http://www.ncbi.nlm.nih.gov/sites/entrez?db=unigene&amp;cmd=search&amp;term=Xl.18197", "Xl.18197")</f>
        <v>Xl.18197</v>
      </c>
      <c r="D102" s="9" t="s">
        <v>1651</v>
      </c>
      <c r="F102" s="7" t="s">
        <v>3721</v>
      </c>
      <c r="G102" s="2" t="s">
        <v>1652</v>
      </c>
      <c r="H102" s="2" t="s">
        <v>1653</v>
      </c>
      <c r="I102" s="2" t="s">
        <v>1654</v>
      </c>
      <c r="J102" s="2" t="s">
        <v>1653</v>
      </c>
      <c r="K102" s="2" t="s">
        <v>1655</v>
      </c>
      <c r="L102" s="1" t="s">
        <v>2588</v>
      </c>
      <c r="M102" s="8" t="s">
        <v>3727</v>
      </c>
      <c r="N102" s="9" t="s">
        <v>3768</v>
      </c>
      <c r="O102" s="9" t="s">
        <v>3553</v>
      </c>
      <c r="P102" s="9" t="s">
        <v>2589</v>
      </c>
      <c r="Q102" s="9" t="s">
        <v>2590</v>
      </c>
      <c r="R102" s="1" t="s">
        <v>2591</v>
      </c>
    </row>
    <row r="103" spans="1:26">
      <c r="A103" s="2" t="s">
        <v>1656</v>
      </c>
      <c r="B103" s="21">
        <v>0.17840463001567522</v>
      </c>
      <c r="C103" s="6" t="str">
        <f>HYPERLINK("http://www.ncbi.nlm.nih.gov/sites/entrez?db=unigene&amp;cmd=search&amp;term=Xl.20558", "Xl.20558")</f>
        <v>Xl.20558</v>
      </c>
      <c r="D103" s="6"/>
      <c r="F103" s="7" t="s">
        <v>3721</v>
      </c>
    </row>
    <row r="104" spans="1:26" ht="14">
      <c r="A104" s="2" t="s">
        <v>1657</v>
      </c>
      <c r="B104" s="21">
        <v>0.17985397802224115</v>
      </c>
      <c r="C104" s="6" t="str">
        <f>HYPERLINK("http://www.ncbi.nlm.nih.gov/sites/entrez?db=unigene&amp;cmd=search&amp;term=Xl.50718", "Xl.50718")</f>
        <v>Xl.50718</v>
      </c>
      <c r="D104" s="6"/>
      <c r="F104" s="7" t="s">
        <v>1658</v>
      </c>
      <c r="Z104" s="17"/>
    </row>
    <row r="105" spans="1:26">
      <c r="A105" s="2" t="s">
        <v>1659</v>
      </c>
      <c r="B105" s="21">
        <v>0.18022142146086281</v>
      </c>
      <c r="C105" s="6" t="str">
        <f>HYPERLINK("http://www.ncbi.nlm.nih.gov/sites/entrez?db=unigene&amp;cmd=search&amp;term=Xl.17808", "Xl.17808")</f>
        <v>Xl.17808</v>
      </c>
      <c r="D105" s="6"/>
      <c r="F105" s="7" t="s">
        <v>3721</v>
      </c>
    </row>
    <row r="106" spans="1:26">
      <c r="A106" s="2" t="s">
        <v>1660</v>
      </c>
      <c r="B106" s="21">
        <v>0.18065077170447849</v>
      </c>
      <c r="C106" s="6" t="str">
        <f>HYPERLINK("http://www.ncbi.nlm.nih.gov/sites/entrez?db=unigene&amp;cmd=search&amp;term=Xl.11951", "Xl.11951")</f>
        <v>Xl.11951</v>
      </c>
      <c r="D106" s="6"/>
      <c r="E106" s="2" t="s">
        <v>1661</v>
      </c>
      <c r="F106" s="7"/>
      <c r="G106" s="2" t="s">
        <v>1662</v>
      </c>
      <c r="H106" s="2" t="s">
        <v>1663</v>
      </c>
      <c r="I106" s="2" t="s">
        <v>1664</v>
      </c>
      <c r="J106" s="2" t="s">
        <v>1663</v>
      </c>
      <c r="K106" s="2" t="s">
        <v>1665</v>
      </c>
      <c r="L106" s="1" t="s">
        <v>1666</v>
      </c>
      <c r="M106" s="1" t="s">
        <v>3248</v>
      </c>
    </row>
    <row r="107" spans="1:26">
      <c r="A107" s="2" t="s">
        <v>1667</v>
      </c>
      <c r="B107" s="21">
        <v>0.18340621842455371</v>
      </c>
      <c r="C107" s="6" t="str">
        <f>HYPERLINK("http://www.ncbi.nlm.nih.gov/sites/entrez?db=unigene&amp;cmd=search&amp;term=Xl.17597", "Xl.17597")</f>
        <v>Xl.17597</v>
      </c>
      <c r="D107" s="6"/>
      <c r="F107" s="7"/>
    </row>
    <row r="108" spans="1:26" ht="14">
      <c r="A108" s="2" t="s">
        <v>1668</v>
      </c>
      <c r="B108" s="21">
        <v>0.18356510347215907</v>
      </c>
      <c r="C108" s="6" t="str">
        <f>HYPERLINK("http://www.ncbi.nlm.nih.gov/sites/entrez?db=unigene&amp;cmd=search&amp;term=Xl.32438", "Xl.32438")</f>
        <v>Xl.32438</v>
      </c>
      <c r="D108" s="9" t="s">
        <v>1669</v>
      </c>
      <c r="F108" s="7" t="s">
        <v>1670</v>
      </c>
      <c r="G108" s="2" t="s">
        <v>1671</v>
      </c>
      <c r="H108" s="2" t="s">
        <v>1672</v>
      </c>
      <c r="I108" s="2" t="s">
        <v>1673</v>
      </c>
      <c r="J108" s="2" t="s">
        <v>1672</v>
      </c>
      <c r="K108" s="2" t="s">
        <v>1674</v>
      </c>
      <c r="L108" s="1" t="s">
        <v>3552</v>
      </c>
      <c r="M108" s="8" t="s">
        <v>3727</v>
      </c>
      <c r="N108" s="9" t="s">
        <v>3768</v>
      </c>
      <c r="O108" s="1" t="s">
        <v>3553</v>
      </c>
      <c r="Z108" s="17"/>
    </row>
    <row r="109" spans="1:26">
      <c r="A109" s="2" t="s">
        <v>1675</v>
      </c>
      <c r="B109" s="21">
        <v>0.18430862219143335</v>
      </c>
      <c r="C109" s="6" t="str">
        <f>HYPERLINK("http://www.ncbi.nlm.nih.gov/sites/entrez?db=unigene&amp;cmd=search&amp;term=Xl.15616", "Xl.15616")</f>
        <v>Xl.15616</v>
      </c>
      <c r="D109" s="6"/>
      <c r="F109" s="7"/>
      <c r="G109" s="2" t="s">
        <v>1676</v>
      </c>
      <c r="H109" s="2" t="s">
        <v>1677</v>
      </c>
      <c r="I109" s="2" t="s">
        <v>1678</v>
      </c>
      <c r="J109" s="2" t="s">
        <v>1677</v>
      </c>
      <c r="K109" s="2" t="s">
        <v>1679</v>
      </c>
      <c r="L109" s="1" t="s">
        <v>1680</v>
      </c>
      <c r="M109" s="8" t="s">
        <v>3727</v>
      </c>
      <c r="N109" s="9" t="s">
        <v>3598</v>
      </c>
      <c r="O109" s="9" t="s">
        <v>1681</v>
      </c>
      <c r="P109" s="1" t="s">
        <v>1682</v>
      </c>
    </row>
    <row r="110" spans="1:26">
      <c r="A110" s="2" t="s">
        <v>1683</v>
      </c>
      <c r="B110" s="21">
        <v>0.18433586587138848</v>
      </c>
      <c r="C110" s="6" t="str">
        <f>HYPERLINK("http://www.ncbi.nlm.nih.gov/sites/entrez?db=unigene&amp;cmd=search&amp;term=Xl.13860", "Xl.13860")</f>
        <v>Xl.13860</v>
      </c>
      <c r="D110" s="9" t="s">
        <v>1684</v>
      </c>
      <c r="F110" s="7" t="s">
        <v>3721</v>
      </c>
    </row>
    <row r="111" spans="1:26">
      <c r="A111" s="2" t="s">
        <v>1685</v>
      </c>
      <c r="B111" s="21">
        <v>0.18445876038990788</v>
      </c>
      <c r="C111" s="6" t="str">
        <f>HYPERLINK("http://www.ncbi.nlm.nih.gov/sites/entrez?db=unigene&amp;cmd=search&amp;term=Xl.13016", "Xl.13016")</f>
        <v>Xl.13016</v>
      </c>
      <c r="D111" s="6"/>
      <c r="F111" s="7" t="s">
        <v>3721</v>
      </c>
    </row>
    <row r="112" spans="1:26">
      <c r="A112" s="2" t="s">
        <v>1686</v>
      </c>
      <c r="B112" s="21">
        <v>0.18479974834546817</v>
      </c>
      <c r="C112" s="6" t="str">
        <f>HYPERLINK("http://www.ncbi.nlm.nih.gov/sites/entrez?db=unigene&amp;cmd=search&amp;term=Xl.13724", "Xl.13724")</f>
        <v>Xl.13724</v>
      </c>
      <c r="D112" s="9" t="s">
        <v>1687</v>
      </c>
      <c r="F112" s="7" t="s">
        <v>3721</v>
      </c>
    </row>
    <row r="113" spans="1:26">
      <c r="A113" s="2" t="s">
        <v>1688</v>
      </c>
      <c r="B113" s="21">
        <v>0.18547172348863011</v>
      </c>
      <c r="C113" s="6" t="str">
        <f>HYPERLINK("http://www.ncbi.nlm.nih.gov/sites/entrez?db=unigene&amp;cmd=search&amp;term=Xl.2480", "Xl.2480")</f>
        <v>Xl.2480</v>
      </c>
      <c r="D113" s="6"/>
      <c r="F113" s="7"/>
      <c r="G113" s="2" t="s">
        <v>1689</v>
      </c>
      <c r="H113" s="2" t="s">
        <v>1690</v>
      </c>
      <c r="I113" s="2" t="s">
        <v>1691</v>
      </c>
      <c r="J113" s="2" t="s">
        <v>1690</v>
      </c>
      <c r="K113" s="2" t="s">
        <v>1692</v>
      </c>
      <c r="L113" s="1" t="s">
        <v>1693</v>
      </c>
      <c r="M113" s="8" t="s">
        <v>3727</v>
      </c>
      <c r="N113" s="9" t="s">
        <v>3737</v>
      </c>
      <c r="O113" s="9" t="s">
        <v>3738</v>
      </c>
      <c r="P113" s="9" t="s">
        <v>3094</v>
      </c>
      <c r="Q113" s="9" t="s">
        <v>3326</v>
      </c>
      <c r="R113" s="9" t="s">
        <v>3095</v>
      </c>
      <c r="S113" s="9" t="s">
        <v>3096</v>
      </c>
      <c r="T113" s="1" t="s">
        <v>3097</v>
      </c>
    </row>
    <row r="114" spans="1:26">
      <c r="A114" s="2" t="s">
        <v>1694</v>
      </c>
      <c r="B114" s="21">
        <v>0.18549118287477542</v>
      </c>
      <c r="C114" s="6" t="str">
        <f>HYPERLINK("http://www.ncbi.nlm.nih.gov/sites/entrez?db=unigene&amp;cmd=search&amp;term=Xl.25162", "Xl.25162")</f>
        <v>Xl.25162</v>
      </c>
      <c r="D114" s="9" t="s">
        <v>1695</v>
      </c>
      <c r="F114" s="7" t="s">
        <v>3721</v>
      </c>
    </row>
    <row r="115" spans="1:26" ht="14">
      <c r="A115" s="2" t="s">
        <v>1696</v>
      </c>
      <c r="B115" s="21">
        <v>0.185533363033524</v>
      </c>
      <c r="C115" s="6" t="str">
        <f>HYPERLINK("http://www.ncbi.nlm.nih.gov/sites/entrez?db=unigene&amp;cmd=search&amp;term=Xl.52109", "Xl.52109")</f>
        <v>Xl.52109</v>
      </c>
      <c r="D115" s="9" t="s">
        <v>1697</v>
      </c>
      <c r="F115" s="7" t="s">
        <v>1698</v>
      </c>
      <c r="I115" s="2" t="s">
        <v>1699</v>
      </c>
      <c r="J115" s="2" t="s">
        <v>1700</v>
      </c>
      <c r="K115" s="2" t="s">
        <v>1701</v>
      </c>
      <c r="L115" s="1" t="s">
        <v>1702</v>
      </c>
      <c r="M115" s="8" t="s">
        <v>3727</v>
      </c>
      <c r="N115" s="9" t="s">
        <v>3698</v>
      </c>
      <c r="O115" s="9" t="s">
        <v>3699</v>
      </c>
      <c r="P115" s="1" t="s">
        <v>1703</v>
      </c>
      <c r="Z115" s="17"/>
    </row>
    <row r="116" spans="1:26">
      <c r="A116" s="2" t="s">
        <v>1573</v>
      </c>
      <c r="B116" s="21">
        <v>0.18706713549701795</v>
      </c>
      <c r="C116" s="6" t="str">
        <f>HYPERLINK("http://www.ncbi.nlm.nih.gov/sites/entrez?db=unigene&amp;cmd=search&amp;term=Xl.15573", "Xl.15573")</f>
        <v>Xl.15573</v>
      </c>
      <c r="D116" s="9" t="s">
        <v>2763</v>
      </c>
      <c r="F116" s="7" t="s">
        <v>3721</v>
      </c>
    </row>
    <row r="117" spans="1:26" ht="14">
      <c r="A117" s="2" t="s">
        <v>1574</v>
      </c>
      <c r="B117" s="21">
        <v>0.1873199434643</v>
      </c>
      <c r="C117" s="6" t="str">
        <f>HYPERLINK("http://www.ncbi.nlm.nih.gov/sites/entrez?db=unigene&amp;cmd=search&amp;term=Xl.9843", "Xl.9843")</f>
        <v>Xl.9843</v>
      </c>
      <c r="D117" s="6"/>
      <c r="F117" s="7" t="s">
        <v>1575</v>
      </c>
      <c r="Z117" s="17"/>
    </row>
    <row r="118" spans="1:26">
      <c r="A118" s="2" t="s">
        <v>1576</v>
      </c>
      <c r="B118" s="21">
        <v>0.18748968824573425</v>
      </c>
      <c r="C118" s="6" t="str">
        <f>HYPERLINK("http://www.ncbi.nlm.nih.gov/sites/entrez?db=unigene&amp;cmd=search&amp;term=Xl.17655", "Xl.17655")</f>
        <v>Xl.17655</v>
      </c>
      <c r="D118" s="9" t="s">
        <v>1577</v>
      </c>
      <c r="F118" s="7" t="s">
        <v>1578</v>
      </c>
      <c r="I118" s="2" t="s">
        <v>1579</v>
      </c>
      <c r="J118" s="2" t="s">
        <v>1580</v>
      </c>
      <c r="K118" s="2" t="s">
        <v>1581</v>
      </c>
      <c r="L118" s="1" t="s">
        <v>2832</v>
      </c>
      <c r="M118" s="1" t="s">
        <v>3248</v>
      </c>
    </row>
    <row r="119" spans="1:26" ht="14">
      <c r="A119" s="2" t="s">
        <v>1582</v>
      </c>
      <c r="B119" s="21">
        <v>0.18890417644115282</v>
      </c>
      <c r="C119" s="6" t="str">
        <f>HYPERLINK("http://www.ncbi.nlm.nih.gov/sites/entrez?db=unigene&amp;cmd=search&amp;term=Xl.5503", "Xl.5503")</f>
        <v>Xl.5503</v>
      </c>
      <c r="D119" s="6"/>
      <c r="F119" s="7" t="s">
        <v>3721</v>
      </c>
      <c r="Z119" s="17"/>
    </row>
    <row r="120" spans="1:26" ht="14">
      <c r="A120" s="2" t="s">
        <v>1583</v>
      </c>
      <c r="B120" s="21">
        <v>0.18912901719558869</v>
      </c>
      <c r="C120" s="6" t="str">
        <f>HYPERLINK("http://www.ncbi.nlm.nih.gov/sites/entrez?db=unigene&amp;cmd=search&amp;term=Xl.500", "Xl.500")</f>
        <v>Xl.500</v>
      </c>
      <c r="D120" s="6"/>
      <c r="E120" s="2" t="s">
        <v>1584</v>
      </c>
      <c r="F120" s="7" t="s">
        <v>1585</v>
      </c>
      <c r="Z120" s="17"/>
    </row>
    <row r="121" spans="1:26" ht="14">
      <c r="A121" s="2" t="s">
        <v>1586</v>
      </c>
      <c r="B121" s="21">
        <v>0.19125886113874721</v>
      </c>
      <c r="C121" s="6" t="str">
        <f>HYPERLINK("http://www.ncbi.nlm.nih.gov/sites/entrez?db=unigene&amp;cmd=search&amp;term=Xl.285", "Xl.285")</f>
        <v>Xl.285</v>
      </c>
      <c r="D121" s="6"/>
      <c r="F121" s="7"/>
      <c r="G121" s="2" t="s">
        <v>1587</v>
      </c>
      <c r="H121" s="2" t="s">
        <v>1588</v>
      </c>
      <c r="I121" s="2" t="s">
        <v>1589</v>
      </c>
      <c r="J121" s="2" t="s">
        <v>1588</v>
      </c>
      <c r="K121" s="2" t="s">
        <v>1590</v>
      </c>
      <c r="L121" s="1" t="s">
        <v>3438</v>
      </c>
      <c r="M121" s="8" t="s">
        <v>3727</v>
      </c>
      <c r="N121" s="9" t="s">
        <v>3728</v>
      </c>
      <c r="O121" s="9" t="s">
        <v>3439</v>
      </c>
      <c r="P121" s="9" t="s">
        <v>3440</v>
      </c>
      <c r="Q121" s="1" t="s">
        <v>3441</v>
      </c>
      <c r="Z121" s="17"/>
    </row>
    <row r="122" spans="1:26">
      <c r="A122" s="2" t="s">
        <v>1591</v>
      </c>
      <c r="B122" s="21">
        <v>0.19158973248424638</v>
      </c>
      <c r="C122" s="6" t="str">
        <f>HYPERLINK("http://www.ncbi.nlm.nih.gov/sites/entrez?db=unigene&amp;cmd=search&amp;term=Xl.14859", "Xl.14859")</f>
        <v>Xl.14859</v>
      </c>
      <c r="D122" s="6"/>
      <c r="F122" s="7" t="s">
        <v>3721</v>
      </c>
    </row>
    <row r="123" spans="1:26">
      <c r="A123" s="2" t="s">
        <v>1592</v>
      </c>
      <c r="B123" s="21">
        <v>0.19162354918607016</v>
      </c>
      <c r="C123" s="6" t="str">
        <f>HYPERLINK("http://www.ncbi.nlm.nih.gov/sites/entrez?db=unigene&amp;cmd=search&amp;term=Xl.17744", "Xl.17744")</f>
        <v>Xl.17744</v>
      </c>
      <c r="D123" s="6"/>
      <c r="F123" s="7" t="s">
        <v>3721</v>
      </c>
    </row>
    <row r="124" spans="1:26" ht="14">
      <c r="A124" s="2" t="s">
        <v>1593</v>
      </c>
      <c r="B124" s="21">
        <v>0.19194169038639025</v>
      </c>
      <c r="C124" s="6" t="str">
        <f>HYPERLINK("http://www.ncbi.nlm.nih.gov/sites/entrez?db=unigene&amp;cmd=search&amp;term=Xl.843", "Xl.843")</f>
        <v>Xl.843</v>
      </c>
      <c r="D124" s="6"/>
      <c r="E124" s="2" t="s">
        <v>1594</v>
      </c>
      <c r="F124" s="7" t="s">
        <v>1595</v>
      </c>
      <c r="Z124" s="17"/>
    </row>
    <row r="125" spans="1:26" ht="14">
      <c r="A125" s="2" t="s">
        <v>1596</v>
      </c>
      <c r="B125" s="21">
        <v>0.19228153364219486</v>
      </c>
      <c r="C125" s="6" t="str">
        <f>HYPERLINK("http://www.ncbi.nlm.nih.gov/sites/entrez?db=unigene&amp;cmd=search&amp;term=Xl.53041", "Xl.53041")</f>
        <v>Xl.53041</v>
      </c>
      <c r="D125" s="9" t="s">
        <v>1597</v>
      </c>
      <c r="F125" s="7" t="s">
        <v>1598</v>
      </c>
      <c r="Z125" s="17"/>
    </row>
    <row r="126" spans="1:26" ht="14">
      <c r="A126" s="2" t="s">
        <v>1599</v>
      </c>
      <c r="B126" s="21">
        <v>0.19343748010180453</v>
      </c>
      <c r="C126" s="6" t="str">
        <f>HYPERLINK("http://www.ncbi.nlm.nih.gov/sites/entrez?db=unigene&amp;cmd=search&amp;term=Xl.54023", "Xl.54023")</f>
        <v>Xl.54023</v>
      </c>
      <c r="D126" s="6"/>
      <c r="F126" s="7"/>
      <c r="G126" s="2" t="s">
        <v>1600</v>
      </c>
      <c r="H126" s="2" t="s">
        <v>1601</v>
      </c>
      <c r="I126" s="2" t="s">
        <v>1602</v>
      </c>
      <c r="J126" s="2" t="s">
        <v>1601</v>
      </c>
      <c r="K126" s="2" t="s">
        <v>1603</v>
      </c>
      <c r="L126" s="1" t="s">
        <v>3628</v>
      </c>
      <c r="M126" s="8" t="s">
        <v>3727</v>
      </c>
      <c r="N126" s="9" t="s">
        <v>3728</v>
      </c>
      <c r="O126" s="9" t="s">
        <v>3668</v>
      </c>
      <c r="P126" s="9" t="s">
        <v>3669</v>
      </c>
      <c r="Q126" s="9" t="s">
        <v>3670</v>
      </c>
      <c r="R126" s="9" t="s">
        <v>3671</v>
      </c>
      <c r="S126" s="9" t="s">
        <v>3629</v>
      </c>
      <c r="T126" s="1" t="s">
        <v>3630</v>
      </c>
      <c r="Z126" s="17"/>
    </row>
    <row r="127" spans="1:26">
      <c r="A127" s="2" t="s">
        <v>1604</v>
      </c>
      <c r="B127" s="21">
        <v>0.19415552358948343</v>
      </c>
      <c r="C127" s="6" t="str">
        <f>HYPERLINK("http://www.ncbi.nlm.nih.gov/sites/entrez?db=unigene&amp;cmd=search&amp;term=Xl.2016", "Xl.2016")</f>
        <v>Xl.2016</v>
      </c>
      <c r="D127" s="6"/>
      <c r="F127" s="7" t="s">
        <v>3721</v>
      </c>
    </row>
    <row r="128" spans="1:26">
      <c r="A128" s="2" t="s">
        <v>1605</v>
      </c>
      <c r="B128" s="21">
        <v>0.19420204553681192</v>
      </c>
      <c r="C128" s="6" t="str">
        <f>HYPERLINK("http://www.ncbi.nlm.nih.gov/sites/entrez?db=unigene&amp;cmd=search&amp;term=Xl.13267", "Xl.13267")</f>
        <v>Xl.13267</v>
      </c>
      <c r="D128" s="6"/>
      <c r="F128" s="7" t="s">
        <v>3721</v>
      </c>
    </row>
    <row r="129" spans="1:26" ht="14">
      <c r="A129" s="2" t="s">
        <v>1606</v>
      </c>
      <c r="B129" s="21">
        <v>0.19426457118083726</v>
      </c>
      <c r="C129" s="6" t="str">
        <f>HYPERLINK("http://www.ncbi.nlm.nih.gov/sites/entrez?db=unigene&amp;cmd=search&amp;term=Xl.4995", "Xl.4995")</f>
        <v>Xl.4995</v>
      </c>
      <c r="D129" s="6"/>
      <c r="F129" s="7" t="s">
        <v>1607</v>
      </c>
      <c r="Z129" s="17"/>
    </row>
    <row r="130" spans="1:26" ht="14">
      <c r="A130" s="2" t="s">
        <v>1608</v>
      </c>
      <c r="B130" s="21">
        <v>0.19494002559557216</v>
      </c>
      <c r="C130" s="6" t="str">
        <f>HYPERLINK("http://www.ncbi.nlm.nih.gov/sites/entrez?db=unigene&amp;cmd=search&amp;term=Xl.56801", "Xl.56801")</f>
        <v>Xl.56801</v>
      </c>
      <c r="D130" s="2" t="s">
        <v>3085</v>
      </c>
      <c r="F130" s="7" t="s">
        <v>3721</v>
      </c>
      <c r="Z130" s="17"/>
    </row>
    <row r="131" spans="1:26">
      <c r="A131" s="2" t="s">
        <v>1609</v>
      </c>
      <c r="B131" s="21">
        <v>0.19528461365665339</v>
      </c>
      <c r="C131" s="6" t="str">
        <f>HYPERLINK("http://www.ncbi.nlm.nih.gov/sites/entrez?db=unigene&amp;cmd=search&amp;term=Xl.23608", "Xl.23608")</f>
        <v>Xl.23608</v>
      </c>
      <c r="D131" s="9" t="s">
        <v>1610</v>
      </c>
      <c r="F131" s="7" t="s">
        <v>1611</v>
      </c>
      <c r="I131" s="2" t="s">
        <v>1612</v>
      </c>
      <c r="J131" s="2" t="s">
        <v>1613</v>
      </c>
      <c r="K131" s="2" t="s">
        <v>1614</v>
      </c>
    </row>
    <row r="132" spans="1:26" ht="14">
      <c r="A132" s="2" t="s">
        <v>1615</v>
      </c>
      <c r="B132" s="21">
        <v>0.19546079127997337</v>
      </c>
      <c r="C132" s="6" t="str">
        <f>HYPERLINK("http://www.ncbi.nlm.nih.gov/sites/entrez?db=unigene&amp;cmd=search&amp;term=Xl.48318", "Xl.48318")</f>
        <v>Xl.48318</v>
      </c>
      <c r="D132" s="9" t="s">
        <v>1616</v>
      </c>
      <c r="F132" s="7" t="s">
        <v>1617</v>
      </c>
      <c r="G132" s="2" t="s">
        <v>1618</v>
      </c>
      <c r="H132" s="2" t="s">
        <v>1619</v>
      </c>
      <c r="I132" s="2" t="s">
        <v>1620</v>
      </c>
      <c r="J132" s="2" t="s">
        <v>1619</v>
      </c>
      <c r="K132" s="2" t="s">
        <v>1621</v>
      </c>
      <c r="L132" s="1" t="s">
        <v>2516</v>
      </c>
      <c r="M132" s="8" t="s">
        <v>3727</v>
      </c>
      <c r="N132" s="9" t="s">
        <v>3728</v>
      </c>
      <c r="O132" s="9" t="s">
        <v>3668</v>
      </c>
      <c r="P132" s="9" t="s">
        <v>3669</v>
      </c>
      <c r="Q132" s="9" t="s">
        <v>3670</v>
      </c>
      <c r="R132" s="9" t="s">
        <v>2517</v>
      </c>
      <c r="Z132" s="17"/>
    </row>
    <row r="133" spans="1:26">
      <c r="A133" s="2" t="s">
        <v>1622</v>
      </c>
      <c r="B133" s="21">
        <v>0.19662495201971447</v>
      </c>
      <c r="C133" s="6" t="str">
        <f>HYPERLINK("http://www.ncbi.nlm.nih.gov/sites/entrez?db=unigene&amp;cmd=search&amp;term=Xl.20126", "Xl.20126")</f>
        <v>Xl.20126</v>
      </c>
      <c r="D133" s="6"/>
      <c r="F133" s="7" t="s">
        <v>1623</v>
      </c>
      <c r="I133" s="2" t="s">
        <v>1624</v>
      </c>
      <c r="J133" s="2" t="s">
        <v>1625</v>
      </c>
      <c r="K133" s="2" t="s">
        <v>1626</v>
      </c>
      <c r="L133" s="1" t="s">
        <v>1627</v>
      </c>
      <c r="M133" s="8" t="s">
        <v>3727</v>
      </c>
      <c r="N133" s="9" t="s">
        <v>3737</v>
      </c>
      <c r="O133" s="9" t="s">
        <v>3738</v>
      </c>
      <c r="P133" s="9" t="s">
        <v>3739</v>
      </c>
      <c r="Q133" s="1" t="s">
        <v>3419</v>
      </c>
      <c r="R133" s="1" t="s">
        <v>2848</v>
      </c>
    </row>
    <row r="134" spans="1:26" ht="14">
      <c r="A134" s="2" t="s">
        <v>1628</v>
      </c>
      <c r="B134" s="21">
        <v>0.19720723544518795</v>
      </c>
      <c r="C134" s="6" t="str">
        <f>HYPERLINK("http://www.ncbi.nlm.nih.gov/sites/entrez?db=unigene&amp;cmd=search&amp;term=Xl.53082", "Xl.53082")</f>
        <v>Xl.53082</v>
      </c>
      <c r="D134" s="9" t="s">
        <v>1629</v>
      </c>
      <c r="F134" s="7" t="s">
        <v>1630</v>
      </c>
      <c r="Z134" s="17"/>
    </row>
    <row r="135" spans="1:26" ht="14">
      <c r="A135" s="2" t="s">
        <v>1631</v>
      </c>
      <c r="B135" s="21">
        <v>0.19874031350853996</v>
      </c>
      <c r="C135" s="6" t="str">
        <f>HYPERLINK("http://www.ncbi.nlm.nih.gov/sites/entrez?db=unigene&amp;cmd=search&amp;term=Xl.49738", "Xl.49738")</f>
        <v>Xl.49738</v>
      </c>
      <c r="D135" s="9" t="s">
        <v>1632</v>
      </c>
      <c r="F135" s="7"/>
      <c r="G135" s="2" t="s">
        <v>1633</v>
      </c>
      <c r="H135" s="2" t="s">
        <v>1634</v>
      </c>
      <c r="I135" s="2" t="s">
        <v>1635</v>
      </c>
      <c r="J135" s="2" t="s">
        <v>1636</v>
      </c>
      <c r="K135" s="2" t="s">
        <v>1529</v>
      </c>
      <c r="L135" s="1" t="s">
        <v>3628</v>
      </c>
      <c r="M135" s="8" t="s">
        <v>3727</v>
      </c>
      <c r="N135" s="9" t="s">
        <v>3728</v>
      </c>
      <c r="O135" s="9" t="s">
        <v>3668</v>
      </c>
      <c r="P135" s="9" t="s">
        <v>3669</v>
      </c>
      <c r="Q135" s="9" t="s">
        <v>3670</v>
      </c>
      <c r="R135" s="9" t="s">
        <v>3671</v>
      </c>
      <c r="S135" s="9" t="s">
        <v>3629</v>
      </c>
      <c r="T135" s="1" t="s">
        <v>3630</v>
      </c>
      <c r="Z135" s="17"/>
    </row>
    <row r="136" spans="1:26" ht="14">
      <c r="A136" s="2" t="s">
        <v>1530</v>
      </c>
      <c r="B136" s="21">
        <v>0.19888551480066405</v>
      </c>
      <c r="C136" s="6" t="str">
        <f>HYPERLINK("http://www.ncbi.nlm.nih.gov/sites/entrez?db=unigene&amp;cmd=search&amp;term=Xl.52864", "Xl.52864")</f>
        <v>Xl.52864</v>
      </c>
      <c r="D136" s="6"/>
      <c r="F136" s="7" t="s">
        <v>1531</v>
      </c>
      <c r="I136" s="2" t="s">
        <v>1532</v>
      </c>
      <c r="J136" s="2" t="s">
        <v>1533</v>
      </c>
      <c r="K136" s="2" t="s">
        <v>1534</v>
      </c>
      <c r="L136" s="1" t="s">
        <v>2798</v>
      </c>
      <c r="M136" s="8" t="s">
        <v>3727</v>
      </c>
      <c r="N136" s="9" t="s">
        <v>3728</v>
      </c>
      <c r="O136" s="9" t="s">
        <v>3668</v>
      </c>
      <c r="P136" s="9" t="s">
        <v>3669</v>
      </c>
      <c r="Q136" s="9" t="s">
        <v>3670</v>
      </c>
      <c r="R136" s="9" t="s">
        <v>3671</v>
      </c>
      <c r="S136" s="9" t="s">
        <v>3629</v>
      </c>
      <c r="Z136" s="17"/>
    </row>
    <row r="137" spans="1:26">
      <c r="A137" s="2" t="s">
        <v>1535</v>
      </c>
      <c r="B137" s="21">
        <v>0.20002763129401108</v>
      </c>
      <c r="C137" s="6" t="str">
        <f>HYPERLINK("http://www.ncbi.nlm.nih.gov/sites/entrez?db=unigene&amp;cmd=search&amp;term=Xl.15634", "Xl.15634")</f>
        <v>Xl.15634</v>
      </c>
      <c r="D137" s="6"/>
      <c r="F137" s="7" t="s">
        <v>1536</v>
      </c>
    </row>
    <row r="138" spans="1:26" ht="14">
      <c r="A138" s="2" t="s">
        <v>1537</v>
      </c>
      <c r="B138" s="21">
        <v>0.20158863037998079</v>
      </c>
      <c r="C138" s="6" t="str">
        <f>HYPERLINK("http://www.ncbi.nlm.nih.gov/sites/entrez?db=unigene&amp;cmd=search&amp;term=Xl.40117", "Xl.40117")</f>
        <v>Xl.40117</v>
      </c>
      <c r="D138" s="9" t="s">
        <v>1538</v>
      </c>
      <c r="F138" s="7" t="s">
        <v>3721</v>
      </c>
      <c r="Z138" s="17"/>
    </row>
    <row r="139" spans="1:26">
      <c r="A139" s="2" t="s">
        <v>1539</v>
      </c>
      <c r="B139" s="21">
        <v>0.2018874797640049</v>
      </c>
      <c r="C139" s="6" t="str">
        <f>HYPERLINK("http://www.ncbi.nlm.nih.gov/sites/entrez?db=unigene&amp;cmd=search&amp;term=Xl.21560", "Xl.21560")</f>
        <v>Xl.21560</v>
      </c>
      <c r="D139" s="6"/>
      <c r="E139" s="2" t="s">
        <v>1540</v>
      </c>
      <c r="F139" s="7" t="s">
        <v>1541</v>
      </c>
      <c r="G139" s="2" t="s">
        <v>1542</v>
      </c>
      <c r="H139" s="2" t="s">
        <v>1543</v>
      </c>
      <c r="I139" s="2" t="s">
        <v>1894</v>
      </c>
      <c r="J139" s="2" t="s">
        <v>1893</v>
      </c>
      <c r="K139" s="2" t="s">
        <v>1895</v>
      </c>
      <c r="L139" s="1" t="s">
        <v>3628</v>
      </c>
      <c r="M139" s="8" t="s">
        <v>3727</v>
      </c>
      <c r="N139" s="9" t="s">
        <v>3728</v>
      </c>
      <c r="O139" s="9" t="s">
        <v>3668</v>
      </c>
      <c r="P139" s="9" t="s">
        <v>3669</v>
      </c>
      <c r="Q139" s="9" t="s">
        <v>3670</v>
      </c>
      <c r="R139" s="9" t="s">
        <v>3671</v>
      </c>
      <c r="S139" s="9" t="s">
        <v>3629</v>
      </c>
      <c r="T139" s="1" t="s">
        <v>3630</v>
      </c>
    </row>
    <row r="140" spans="1:26">
      <c r="A140" s="2" t="s">
        <v>1544</v>
      </c>
      <c r="B140" s="21">
        <v>0.20255693758872806</v>
      </c>
      <c r="C140" s="6" t="str">
        <f>HYPERLINK("http://www.ncbi.nlm.nih.gov/sites/entrez?db=unigene&amp;cmd=search&amp;term=Xl.16511", "Xl.16511")</f>
        <v>Xl.16511</v>
      </c>
      <c r="D140" s="6"/>
      <c r="F140" s="7" t="s">
        <v>1545</v>
      </c>
    </row>
    <row r="141" spans="1:26" ht="14">
      <c r="A141" s="2" t="s">
        <v>1546</v>
      </c>
      <c r="B141" s="21">
        <v>0.20267731496084773</v>
      </c>
      <c r="C141" s="6" t="str">
        <f>HYPERLINK("http://www.ncbi.nlm.nih.gov/sites/entrez?db=unigene&amp;cmd=search&amp;term=Xl.56822", "Xl.56822")</f>
        <v>Xl.56822</v>
      </c>
      <c r="D141" s="6"/>
      <c r="F141" s="7" t="s">
        <v>3721</v>
      </c>
      <c r="G141" s="2" t="s">
        <v>1547</v>
      </c>
      <c r="H141" s="2" t="s">
        <v>1548</v>
      </c>
      <c r="I141" s="2" t="s">
        <v>1549</v>
      </c>
      <c r="J141" s="2" t="s">
        <v>1550</v>
      </c>
      <c r="K141" s="2" t="s">
        <v>1551</v>
      </c>
      <c r="L141" s="1" t="s">
        <v>3336</v>
      </c>
      <c r="M141" s="1" t="s">
        <v>3365</v>
      </c>
      <c r="N141" s="9" t="s">
        <v>3737</v>
      </c>
      <c r="O141" s="9" t="s">
        <v>3323</v>
      </c>
      <c r="P141" s="9" t="s">
        <v>3324</v>
      </c>
      <c r="Q141" s="9" t="s">
        <v>3325</v>
      </c>
      <c r="Z141" s="17"/>
    </row>
    <row r="142" spans="1:26" ht="14">
      <c r="A142" s="2" t="s">
        <v>1552</v>
      </c>
      <c r="B142" s="21">
        <v>0.20543722521267546</v>
      </c>
      <c r="C142" s="6" t="str">
        <f>HYPERLINK("http://www.ncbi.nlm.nih.gov/sites/entrez?db=unigene&amp;cmd=search&amp;term=Xl.56555", "Xl.56555")</f>
        <v>Xl.56555</v>
      </c>
      <c r="D142" s="9" t="s">
        <v>1553</v>
      </c>
      <c r="F142" s="7" t="s">
        <v>1554</v>
      </c>
      <c r="Z142" s="17"/>
    </row>
    <row r="143" spans="1:26" ht="14">
      <c r="A143" s="2" t="s">
        <v>1555</v>
      </c>
      <c r="B143" s="21">
        <v>0.20607661787967327</v>
      </c>
      <c r="C143" s="6" t="str">
        <f>HYPERLINK("http://www.ncbi.nlm.nih.gov/sites/entrez?db=unigene&amp;cmd=search&amp;term=Xl.53741", "Xl.53741")</f>
        <v>Xl.53741</v>
      </c>
      <c r="D143" s="9" t="s">
        <v>1556</v>
      </c>
      <c r="F143" s="7" t="s">
        <v>1557</v>
      </c>
      <c r="I143" s="2" t="s">
        <v>1558</v>
      </c>
      <c r="J143" s="2" t="s">
        <v>1559</v>
      </c>
      <c r="K143" s="2" t="s">
        <v>1560</v>
      </c>
      <c r="L143" s="1" t="s">
        <v>1561</v>
      </c>
      <c r="M143" s="8" t="s">
        <v>3727</v>
      </c>
      <c r="N143" s="9" t="s">
        <v>3728</v>
      </c>
      <c r="O143" s="9" t="s">
        <v>3668</v>
      </c>
      <c r="P143" s="9" t="s">
        <v>3669</v>
      </c>
      <c r="Q143" s="9" t="s">
        <v>3670</v>
      </c>
      <c r="R143" s="9" t="s">
        <v>1562</v>
      </c>
      <c r="S143" s="9" t="s">
        <v>1563</v>
      </c>
      <c r="T143" s="1" t="s">
        <v>1564</v>
      </c>
      <c r="Z143" s="17"/>
    </row>
    <row r="144" spans="1:26" ht="14">
      <c r="A144" s="2" t="s">
        <v>1565</v>
      </c>
      <c r="B144" s="21">
        <v>0.20661653703468574</v>
      </c>
      <c r="C144" s="6" t="str">
        <f>HYPERLINK("http://www.ncbi.nlm.nih.gov/sites/entrez?db=unigene&amp;cmd=search&amp;term=Xl.34492", "Xl.34492")</f>
        <v>Xl.34492</v>
      </c>
      <c r="D144" s="6"/>
      <c r="F144" s="7"/>
      <c r="G144" s="2" t="s">
        <v>1566</v>
      </c>
      <c r="H144" s="2" t="s">
        <v>1567</v>
      </c>
      <c r="I144" s="2" t="s">
        <v>1568</v>
      </c>
      <c r="J144" s="2" t="s">
        <v>1569</v>
      </c>
      <c r="K144" s="2" t="s">
        <v>1570</v>
      </c>
      <c r="L144" s="1" t="s">
        <v>3463</v>
      </c>
      <c r="M144" s="8" t="s">
        <v>3727</v>
      </c>
      <c r="N144" s="9" t="s">
        <v>3728</v>
      </c>
      <c r="O144" s="9" t="s">
        <v>3464</v>
      </c>
      <c r="Z144" s="17"/>
    </row>
    <row r="145" spans="1:26" ht="14">
      <c r="A145" s="2" t="s">
        <v>1571</v>
      </c>
      <c r="B145" s="21">
        <v>0.20851725939056936</v>
      </c>
      <c r="C145" s="6" t="str">
        <f>HYPERLINK("http://www.ncbi.nlm.nih.gov/sites/entrez?db=unigene&amp;cmd=search&amp;term=Xl.54761", "Xl.54761")</f>
        <v>Xl.54761</v>
      </c>
      <c r="D145" s="9" t="s">
        <v>1572</v>
      </c>
      <c r="F145" s="7" t="s">
        <v>1476</v>
      </c>
      <c r="G145" s="2" t="s">
        <v>1477</v>
      </c>
      <c r="H145" s="2" t="s">
        <v>1478</v>
      </c>
      <c r="I145" s="2" t="s">
        <v>1479</v>
      </c>
      <c r="J145" s="2" t="s">
        <v>1478</v>
      </c>
      <c r="K145" s="2" t="s">
        <v>1480</v>
      </c>
      <c r="L145" s="1" t="s">
        <v>1481</v>
      </c>
      <c r="M145" s="8" t="s">
        <v>3727</v>
      </c>
      <c r="N145" s="9" t="s">
        <v>3728</v>
      </c>
      <c r="O145" s="9" t="s">
        <v>3750</v>
      </c>
      <c r="P145" s="9" t="s">
        <v>3751</v>
      </c>
      <c r="Q145" s="9" t="s">
        <v>3752</v>
      </c>
      <c r="R145" s="9" t="s">
        <v>3753</v>
      </c>
      <c r="S145" s="9" t="s">
        <v>2212</v>
      </c>
      <c r="T145" s="9" t="s">
        <v>2213</v>
      </c>
      <c r="U145" s="1" t="s">
        <v>1482</v>
      </c>
      <c r="Z145" s="17"/>
    </row>
    <row r="146" spans="1:26" ht="14">
      <c r="A146" s="2" t="s">
        <v>1483</v>
      </c>
      <c r="B146" s="21">
        <v>0.21035844326531705</v>
      </c>
      <c r="C146" s="6" t="str">
        <f>HYPERLINK("http://www.ncbi.nlm.nih.gov/sites/entrez?db=unigene&amp;cmd=search&amp;term=Xl.56290", "Xl.56290")</f>
        <v>Xl.56290</v>
      </c>
      <c r="D146" s="6"/>
      <c r="F146" s="7" t="s">
        <v>1484</v>
      </c>
      <c r="I146" s="2" t="s">
        <v>1485</v>
      </c>
      <c r="J146" s="2" t="s">
        <v>1486</v>
      </c>
      <c r="K146" s="2" t="s">
        <v>1487</v>
      </c>
      <c r="L146" s="1" t="s">
        <v>2798</v>
      </c>
      <c r="M146" s="8" t="s">
        <v>3727</v>
      </c>
      <c r="N146" s="9" t="s">
        <v>3728</v>
      </c>
      <c r="O146" s="9" t="s">
        <v>3668</v>
      </c>
      <c r="P146" s="9" t="s">
        <v>3669</v>
      </c>
      <c r="Q146" s="9" t="s">
        <v>3670</v>
      </c>
      <c r="R146" s="9" t="s">
        <v>3671</v>
      </c>
      <c r="S146" s="1" t="s">
        <v>3629</v>
      </c>
      <c r="Z146" s="17"/>
    </row>
    <row r="147" spans="1:26">
      <c r="A147" s="2" t="s">
        <v>1488</v>
      </c>
      <c r="B147" s="21">
        <v>0.21039259325145176</v>
      </c>
      <c r="C147" s="6" t="str">
        <f>HYPERLINK("http://www.ncbi.nlm.nih.gov/sites/entrez?db=unigene&amp;cmd=search&amp;term=Xl.18674", "Xl.18674")</f>
        <v>Xl.18674</v>
      </c>
      <c r="D147" s="6"/>
      <c r="F147" s="7" t="s">
        <v>3721</v>
      </c>
    </row>
    <row r="148" spans="1:26">
      <c r="A148" s="2" t="s">
        <v>1489</v>
      </c>
      <c r="B148" s="21">
        <v>0.21054109799969084</v>
      </c>
      <c r="C148" s="6" t="str">
        <f>HYPERLINK("http://www.ncbi.nlm.nih.gov/sites/entrez?db=unigene&amp;cmd=search&amp;term=Xl.17184", "Xl.17184")</f>
        <v>Xl.17184</v>
      </c>
      <c r="D148" s="6"/>
      <c r="F148" s="7" t="s">
        <v>3721</v>
      </c>
    </row>
    <row r="149" spans="1:26">
      <c r="A149" s="2" t="s">
        <v>1490</v>
      </c>
      <c r="B149" s="21">
        <v>0.21101801722724314</v>
      </c>
      <c r="C149" s="6" t="str">
        <f>HYPERLINK("http://www.ncbi.nlm.nih.gov/sites/entrez?db=unigene&amp;cmd=search&amp;term=Xl.245", "Xl.245")</f>
        <v>Xl.245</v>
      </c>
      <c r="D149" s="6"/>
      <c r="E149" s="2" t="s">
        <v>1491</v>
      </c>
      <c r="F149" s="7"/>
      <c r="G149" s="2" t="s">
        <v>1492</v>
      </c>
      <c r="H149" s="2" t="s">
        <v>1493</v>
      </c>
      <c r="I149" s="2" t="s">
        <v>1494</v>
      </c>
      <c r="J149" s="2" t="s">
        <v>1493</v>
      </c>
      <c r="K149" s="2" t="s">
        <v>1495</v>
      </c>
      <c r="L149" s="1" t="s">
        <v>3364</v>
      </c>
      <c r="M149" s="8" t="s">
        <v>3727</v>
      </c>
      <c r="N149" s="9" t="s">
        <v>3698</v>
      </c>
      <c r="O149" s="9" t="s">
        <v>3699</v>
      </c>
    </row>
    <row r="150" spans="1:26">
      <c r="A150" s="2" t="s">
        <v>1496</v>
      </c>
      <c r="B150" s="21">
        <v>0.2128093119533381</v>
      </c>
      <c r="C150" s="6" t="str">
        <f>HYPERLINK("http://www.ncbi.nlm.nih.gov/sites/entrez?db=unigene&amp;cmd=search&amp;term=Xl.24607", "Xl.24607")</f>
        <v>Xl.24607</v>
      </c>
      <c r="D150" s="6"/>
      <c r="F150" s="7"/>
    </row>
    <row r="151" spans="1:26" ht="14">
      <c r="A151" s="2" t="s">
        <v>1497</v>
      </c>
      <c r="B151" s="21">
        <v>0.21379484184932512</v>
      </c>
      <c r="C151" s="6" t="str">
        <f>HYPERLINK("http://www.ncbi.nlm.nih.gov/sites/entrez?db=unigene&amp;cmd=search&amp;term=Xl.57087", "Xl.57087")</f>
        <v>Xl.57087</v>
      </c>
      <c r="D151" s="6"/>
      <c r="F151" s="7" t="s">
        <v>3721</v>
      </c>
      <c r="Z151" s="17"/>
    </row>
    <row r="152" spans="1:26">
      <c r="A152" s="2" t="s">
        <v>1498</v>
      </c>
      <c r="B152" s="21">
        <v>0.21474303948072865</v>
      </c>
      <c r="C152" s="6" t="str">
        <f>HYPERLINK("http://www.ncbi.nlm.nih.gov/sites/entrez?db=unigene&amp;cmd=search&amp;term=Xl.17908", "Xl.17908")</f>
        <v>Xl.17908</v>
      </c>
      <c r="D152" s="6"/>
      <c r="F152" s="7" t="s">
        <v>3721</v>
      </c>
    </row>
    <row r="153" spans="1:26">
      <c r="A153" s="2" t="s">
        <v>1499</v>
      </c>
      <c r="B153" s="21">
        <v>0.21506727431344375</v>
      </c>
      <c r="C153" s="6" t="str">
        <f>HYPERLINK("http://www.ncbi.nlm.nih.gov/sites/entrez?db=unigene&amp;cmd=search&amp;term=Xl.17283", "Xl.17283")</f>
        <v>Xl.17283</v>
      </c>
      <c r="D153" s="6"/>
      <c r="F153" s="7" t="s">
        <v>1500</v>
      </c>
    </row>
    <row r="154" spans="1:26">
      <c r="A154" s="2" t="s">
        <v>1501</v>
      </c>
      <c r="B154" s="21">
        <v>0.21583468850627929</v>
      </c>
      <c r="C154" s="6" t="str">
        <f>HYPERLINK("http://www.ncbi.nlm.nih.gov/sites/entrez?db=unigene&amp;cmd=search&amp;term=Xl.18357", "Xl.18357")</f>
        <v>Xl.18357</v>
      </c>
      <c r="D154" s="6"/>
      <c r="F154" s="7" t="s">
        <v>3721</v>
      </c>
    </row>
    <row r="155" spans="1:26">
      <c r="A155" s="2" t="s">
        <v>1502</v>
      </c>
      <c r="B155" s="21">
        <v>0.21603599079505806</v>
      </c>
      <c r="C155" s="6" t="str">
        <f>HYPERLINK("http://www.ncbi.nlm.nih.gov/sites/entrez?db=unigene&amp;cmd=search&amp;term=Xl.21537", "Xl.21537")</f>
        <v>Xl.21537</v>
      </c>
      <c r="D155" s="6"/>
      <c r="E155" s="2" t="s">
        <v>1503</v>
      </c>
      <c r="F155" s="7" t="s">
        <v>1504</v>
      </c>
      <c r="I155" s="2" t="s">
        <v>1505</v>
      </c>
      <c r="J155" s="2" t="s">
        <v>1506</v>
      </c>
      <c r="K155" s="2" t="s">
        <v>1507</v>
      </c>
      <c r="L155" s="1" t="s">
        <v>3736</v>
      </c>
      <c r="M155" s="8" t="s">
        <v>3727</v>
      </c>
      <c r="N155" s="9" t="s">
        <v>3737</v>
      </c>
      <c r="O155" s="9" t="s">
        <v>3738</v>
      </c>
      <c r="P155" s="9" t="s">
        <v>3739</v>
      </c>
      <c r="Q155" s="9" t="s">
        <v>3740</v>
      </c>
      <c r="R155" s="9" t="s">
        <v>3741</v>
      </c>
    </row>
    <row r="156" spans="1:26" ht="14">
      <c r="A156" s="2" t="s">
        <v>1508</v>
      </c>
      <c r="B156" s="21">
        <v>0.21642827102763321</v>
      </c>
      <c r="C156" s="6" t="str">
        <f>HYPERLINK("http://www.ncbi.nlm.nih.gov/sites/entrez?db=unigene&amp;cmd=search&amp;term=Xl.510", "Xl.510")</f>
        <v>Xl.510</v>
      </c>
      <c r="D156" s="6"/>
      <c r="F156" s="7"/>
      <c r="G156" s="2" t="s">
        <v>1509</v>
      </c>
      <c r="H156" s="2" t="s">
        <v>1510</v>
      </c>
      <c r="I156" s="2" t="s">
        <v>1511</v>
      </c>
      <c r="J156" s="2" t="s">
        <v>1510</v>
      </c>
      <c r="K156" s="2" t="s">
        <v>1512</v>
      </c>
      <c r="L156" s="1" t="s">
        <v>3628</v>
      </c>
      <c r="M156" s="8" t="s">
        <v>3727</v>
      </c>
      <c r="N156" s="9" t="s">
        <v>3728</v>
      </c>
      <c r="O156" s="9" t="s">
        <v>3668</v>
      </c>
      <c r="P156" s="9" t="s">
        <v>3669</v>
      </c>
      <c r="Q156" s="9" t="s">
        <v>3670</v>
      </c>
      <c r="R156" s="9" t="s">
        <v>3671</v>
      </c>
      <c r="S156" s="9" t="s">
        <v>3629</v>
      </c>
      <c r="T156" s="1" t="s">
        <v>3630</v>
      </c>
      <c r="Z156" s="17"/>
    </row>
    <row r="157" spans="1:26">
      <c r="A157" s="2" t="s">
        <v>1513</v>
      </c>
      <c r="B157" s="21">
        <v>0.21773917151925129</v>
      </c>
      <c r="C157" s="6" t="str">
        <f>HYPERLINK("http://www.ncbi.nlm.nih.gov/sites/entrez?db=unigene&amp;cmd=search&amp;term=Xl.21232", "Xl.21232")</f>
        <v>Xl.21232</v>
      </c>
      <c r="D157" s="6"/>
      <c r="F157" s="7" t="s">
        <v>3721</v>
      </c>
    </row>
    <row r="158" spans="1:26" ht="14">
      <c r="A158" s="2" t="s">
        <v>1514</v>
      </c>
      <c r="B158" s="21">
        <v>0.21774855796757961</v>
      </c>
      <c r="C158" s="6" t="str">
        <f>HYPERLINK("http://www.ncbi.nlm.nih.gov/sites/entrez?db=unigene&amp;cmd=search&amp;term=Xl.47356", "Xl.47356")</f>
        <v>Xl.47356</v>
      </c>
      <c r="D158" s="6"/>
      <c r="F158" s="7"/>
      <c r="Z158" s="17"/>
    </row>
    <row r="159" spans="1:26" ht="14">
      <c r="A159" s="2" t="s">
        <v>1515</v>
      </c>
      <c r="B159" s="21">
        <v>0.21832628873503623</v>
      </c>
      <c r="C159" s="6" t="str">
        <f>HYPERLINK("http://www.ncbi.nlm.nih.gov/sites/entrez?db=unigene&amp;cmd=search&amp;term=Xl.54742", "Xl.54742")</f>
        <v>Xl.54742</v>
      </c>
      <c r="D159" s="9" t="s">
        <v>1516</v>
      </c>
      <c r="F159" s="7" t="s">
        <v>1517</v>
      </c>
      <c r="G159" s="2" t="s">
        <v>1518</v>
      </c>
      <c r="H159" s="2" t="s">
        <v>1519</v>
      </c>
      <c r="I159" s="2" t="s">
        <v>2890</v>
      </c>
      <c r="J159" s="2" t="s">
        <v>2891</v>
      </c>
      <c r="K159" s="2" t="s">
        <v>2892</v>
      </c>
      <c r="L159" s="1" t="s">
        <v>3463</v>
      </c>
      <c r="M159" s="8" t="s">
        <v>3727</v>
      </c>
      <c r="N159" s="9" t="s">
        <v>3728</v>
      </c>
      <c r="O159" s="1" t="s">
        <v>3464</v>
      </c>
      <c r="Z159" s="17"/>
    </row>
    <row r="160" spans="1:26" ht="14">
      <c r="A160" s="2" t="s">
        <v>1520</v>
      </c>
      <c r="B160" s="21">
        <v>0.21893453649715014</v>
      </c>
      <c r="C160" s="6" t="str">
        <f>HYPERLINK("http://www.ncbi.nlm.nih.gov/sites/entrez?db=unigene&amp;cmd=search&amp;term=Xl.51006", "Xl.51006")</f>
        <v>Xl.51006</v>
      </c>
      <c r="D160" s="9" t="s">
        <v>1521</v>
      </c>
      <c r="F160" s="7" t="s">
        <v>1522</v>
      </c>
      <c r="I160" s="2" t="s">
        <v>1523</v>
      </c>
      <c r="J160" s="2" t="s">
        <v>1524</v>
      </c>
      <c r="K160" s="2" t="s">
        <v>1525</v>
      </c>
      <c r="L160" s="1" t="s">
        <v>1526</v>
      </c>
      <c r="M160" s="2" t="s">
        <v>3727</v>
      </c>
      <c r="N160" s="9" t="s">
        <v>3698</v>
      </c>
      <c r="O160" s="9" t="s">
        <v>3699</v>
      </c>
      <c r="P160" s="1" t="s">
        <v>2049</v>
      </c>
      <c r="Z160" s="17"/>
    </row>
    <row r="161" spans="1:26" ht="14">
      <c r="A161" s="2" t="s">
        <v>1527</v>
      </c>
      <c r="B161" s="21">
        <v>0.21912614596033611</v>
      </c>
      <c r="C161" s="6" t="str">
        <f>HYPERLINK("http://www.ncbi.nlm.nih.gov/sites/entrez?db=unigene&amp;cmd=search&amp;term=Xl.56531", "Xl.56531")</f>
        <v>Xl.56531</v>
      </c>
      <c r="D161" s="9" t="s">
        <v>2847</v>
      </c>
      <c r="F161" s="7" t="s">
        <v>2733</v>
      </c>
      <c r="G161" s="2" t="s">
        <v>2734</v>
      </c>
      <c r="H161" s="2" t="s">
        <v>2735</v>
      </c>
      <c r="I161" s="2" t="s">
        <v>2736</v>
      </c>
      <c r="J161" s="2" t="s">
        <v>2735</v>
      </c>
      <c r="K161" s="2" t="s">
        <v>2737</v>
      </c>
      <c r="L161" s="1" t="s">
        <v>2738</v>
      </c>
      <c r="M161" s="8" t="s">
        <v>3727</v>
      </c>
      <c r="N161" s="9" t="s">
        <v>3598</v>
      </c>
      <c r="O161" s="9" t="s">
        <v>3239</v>
      </c>
      <c r="P161" s="9" t="s">
        <v>3240</v>
      </c>
      <c r="Z161" s="17"/>
    </row>
    <row r="162" spans="1:26" ht="14">
      <c r="A162" s="2" t="s">
        <v>1528</v>
      </c>
      <c r="B162" s="21">
        <v>0.21914507039118361</v>
      </c>
      <c r="C162" s="6" t="str">
        <f>HYPERLINK("http://www.ncbi.nlm.nih.gov/sites/entrez?db=unigene&amp;cmd=search&amp;term=Xl.31994", "Xl.31994")</f>
        <v>Xl.31994</v>
      </c>
      <c r="D162" s="6"/>
      <c r="F162" s="7" t="s">
        <v>3721</v>
      </c>
      <c r="Z162" s="17"/>
    </row>
    <row r="163" spans="1:26" ht="14">
      <c r="A163" s="2" t="s">
        <v>1424</v>
      </c>
      <c r="B163" s="21">
        <v>0.22146770249452799</v>
      </c>
      <c r="C163" s="6" t="str">
        <f>HYPERLINK("http://www.ncbi.nlm.nih.gov/sites/entrez?db=unigene&amp;cmd=search&amp;term=Xl.56728", "Xl.56728")</f>
        <v>Xl.56728</v>
      </c>
      <c r="D163" s="6"/>
      <c r="F163" s="7" t="s">
        <v>1425</v>
      </c>
      <c r="G163" s="2" t="s">
        <v>1426</v>
      </c>
      <c r="H163" s="2" t="s">
        <v>1427</v>
      </c>
      <c r="I163" s="2" t="s">
        <v>1428</v>
      </c>
      <c r="J163" s="2" t="s">
        <v>1429</v>
      </c>
      <c r="K163" s="2" t="s">
        <v>1430</v>
      </c>
      <c r="L163" s="1" t="s">
        <v>3463</v>
      </c>
      <c r="M163" s="8" t="s">
        <v>3727</v>
      </c>
      <c r="N163" s="9" t="s">
        <v>3728</v>
      </c>
      <c r="O163" s="1" t="s">
        <v>3464</v>
      </c>
      <c r="Z163" s="17"/>
    </row>
    <row r="164" spans="1:26" ht="14">
      <c r="A164" s="2" t="s">
        <v>1431</v>
      </c>
      <c r="B164" s="21">
        <v>0.22339082506403715</v>
      </c>
      <c r="C164" s="6" t="str">
        <f>HYPERLINK("http://www.ncbi.nlm.nih.gov/sites/entrez?db=unigene&amp;cmd=search&amp;term=Xl.52211", "Xl.52211")</f>
        <v>Xl.52211</v>
      </c>
      <c r="D164" s="6"/>
      <c r="F164" s="7" t="s">
        <v>1432</v>
      </c>
      <c r="G164" s="2" t="s">
        <v>1433</v>
      </c>
      <c r="H164" s="2" t="s">
        <v>1434</v>
      </c>
      <c r="I164" s="2" t="s">
        <v>1435</v>
      </c>
      <c r="J164" s="2" t="s">
        <v>1434</v>
      </c>
      <c r="K164" s="2" t="s">
        <v>1436</v>
      </c>
      <c r="L164" s="1" t="s">
        <v>1437</v>
      </c>
      <c r="M164" s="8" t="s">
        <v>3727</v>
      </c>
      <c r="N164" s="9" t="s">
        <v>3728</v>
      </c>
      <c r="O164" s="9" t="s">
        <v>3750</v>
      </c>
      <c r="P164" s="9" t="s">
        <v>1438</v>
      </c>
      <c r="Q164" s="9" t="s">
        <v>1439</v>
      </c>
      <c r="R164" s="9" t="s">
        <v>1440</v>
      </c>
      <c r="S164" s="9" t="s">
        <v>1441</v>
      </c>
      <c r="T164" s="9" t="s">
        <v>1442</v>
      </c>
      <c r="U164" s="9" t="s">
        <v>1443</v>
      </c>
      <c r="V164" s="1" t="s">
        <v>1444</v>
      </c>
      <c r="Z164" s="17"/>
    </row>
    <row r="165" spans="1:26" ht="14">
      <c r="A165" s="2" t="s">
        <v>1445</v>
      </c>
      <c r="B165" s="21">
        <v>0.22384406784884592</v>
      </c>
      <c r="C165" s="6" t="str">
        <f>HYPERLINK("http://www.ncbi.nlm.nih.gov/sites/entrez?db=unigene&amp;cmd=search&amp;term=Xl.52863", "Xl.52863")</f>
        <v>Xl.52863</v>
      </c>
      <c r="D165" s="9" t="s">
        <v>1446</v>
      </c>
      <c r="F165" s="7" t="s">
        <v>1447</v>
      </c>
      <c r="G165" s="2" t="s">
        <v>1448</v>
      </c>
      <c r="H165" s="2" t="s">
        <v>1449</v>
      </c>
      <c r="I165" s="2" t="s">
        <v>1450</v>
      </c>
      <c r="J165" s="2" t="s">
        <v>1451</v>
      </c>
      <c r="K165" s="2" t="s">
        <v>1452</v>
      </c>
      <c r="Z165" s="17"/>
    </row>
    <row r="166" spans="1:26" ht="14">
      <c r="A166" s="2" t="s">
        <v>1453</v>
      </c>
      <c r="B166" s="21">
        <v>0.22441908360837848</v>
      </c>
      <c r="C166" s="6" t="str">
        <f>HYPERLINK("http://www.ncbi.nlm.nih.gov/sites/entrez?db=unigene&amp;cmd=search&amp;term=Xl.51721", "Xl.51721")</f>
        <v>Xl.51721</v>
      </c>
      <c r="D166" s="9" t="s">
        <v>1454</v>
      </c>
      <c r="F166" s="7" t="s">
        <v>3721</v>
      </c>
      <c r="Z166" s="17"/>
    </row>
    <row r="167" spans="1:26">
      <c r="A167" s="2" t="s">
        <v>1455</v>
      </c>
      <c r="B167" s="21">
        <v>0.22455599055406308</v>
      </c>
      <c r="C167" s="6" t="str">
        <f>HYPERLINK("http://www.ncbi.nlm.nih.gov/sites/entrez?db=unigene&amp;cmd=search&amp;term=Xl.14327", "Xl.14327")</f>
        <v>Xl.14327</v>
      </c>
      <c r="D167" s="6"/>
      <c r="F167" s="7" t="s">
        <v>1456</v>
      </c>
    </row>
    <row r="168" spans="1:26">
      <c r="A168" s="2" t="s">
        <v>1457</v>
      </c>
      <c r="B168" s="21">
        <v>0.22496077327976322</v>
      </c>
      <c r="C168" s="6" t="str">
        <f>HYPERLINK("http://www.ncbi.nlm.nih.gov/sites/entrez?db=unigene&amp;cmd=search&amp;term=Xl.18030", "Xl.18030")</f>
        <v>Xl.18030</v>
      </c>
      <c r="D168" s="6"/>
      <c r="F168" s="7" t="s">
        <v>3721</v>
      </c>
    </row>
    <row r="169" spans="1:26" ht="14">
      <c r="A169" s="2" t="s">
        <v>1458</v>
      </c>
      <c r="B169" s="21">
        <v>0.22523709498579181</v>
      </c>
      <c r="C169" s="6" t="str">
        <f>HYPERLINK("http://www.ncbi.nlm.nih.gov/sites/entrez?db=unigene&amp;cmd=search&amp;term=Xl.49512", "Xl.49512")</f>
        <v>Xl.49512</v>
      </c>
      <c r="D169" s="6"/>
      <c r="F169" s="7"/>
      <c r="G169" s="2" t="s">
        <v>1459</v>
      </c>
      <c r="H169" s="2" t="s">
        <v>1460</v>
      </c>
      <c r="I169" s="2" t="s">
        <v>1461</v>
      </c>
      <c r="J169" s="2" t="s">
        <v>1462</v>
      </c>
      <c r="K169" s="2" t="s">
        <v>1463</v>
      </c>
      <c r="L169" s="1" t="s">
        <v>3438</v>
      </c>
      <c r="M169" s="8" t="s">
        <v>3727</v>
      </c>
      <c r="N169" s="9" t="s">
        <v>3728</v>
      </c>
      <c r="O169" s="9" t="s">
        <v>3439</v>
      </c>
      <c r="P169" s="9" t="s">
        <v>3440</v>
      </c>
      <c r="Q169" s="1" t="s">
        <v>3441</v>
      </c>
      <c r="Z169" s="17"/>
    </row>
    <row r="170" spans="1:26">
      <c r="A170" s="2" t="s">
        <v>1464</v>
      </c>
      <c r="B170" s="21">
        <v>0.22651891119455503</v>
      </c>
      <c r="C170" s="6" t="str">
        <f>HYPERLINK("http://www.ncbi.nlm.nih.gov/sites/entrez?db=unigene&amp;cmd=search&amp;term=Xl.12763", "Xl.12763")</f>
        <v>Xl.12763</v>
      </c>
      <c r="D170" s="9" t="s">
        <v>1465</v>
      </c>
      <c r="F170" s="7" t="s">
        <v>3721</v>
      </c>
    </row>
    <row r="171" spans="1:26" ht="14">
      <c r="A171" s="2" t="s">
        <v>1466</v>
      </c>
      <c r="B171" s="21">
        <v>0.22681802509148846</v>
      </c>
      <c r="C171" s="6" t="str">
        <f>HYPERLINK("http://www.ncbi.nlm.nih.gov/sites/entrez?db=unigene&amp;cmd=search&amp;term=Xl.56157", "Xl.56157")</f>
        <v>Xl.56157</v>
      </c>
      <c r="D171" s="6"/>
      <c r="F171" s="7" t="s">
        <v>3721</v>
      </c>
      <c r="G171" s="2" t="s">
        <v>1467</v>
      </c>
      <c r="H171" s="2" t="s">
        <v>1468</v>
      </c>
      <c r="I171" s="2" t="s">
        <v>1469</v>
      </c>
      <c r="J171" s="2" t="s">
        <v>1470</v>
      </c>
      <c r="K171" s="2" t="s">
        <v>1471</v>
      </c>
      <c r="L171" s="13" t="s">
        <v>1472</v>
      </c>
      <c r="M171" s="8" t="s">
        <v>3727</v>
      </c>
      <c r="N171" s="9" t="s">
        <v>3728</v>
      </c>
      <c r="O171" s="9" t="s">
        <v>3750</v>
      </c>
      <c r="P171" s="9" t="s">
        <v>1473</v>
      </c>
      <c r="Q171" s="9" t="s">
        <v>1474</v>
      </c>
      <c r="Z171" s="17"/>
    </row>
    <row r="172" spans="1:26" ht="14">
      <c r="A172" s="2" t="s">
        <v>1475</v>
      </c>
      <c r="B172" s="21">
        <v>0.22783140694357923</v>
      </c>
      <c r="C172" s="6" t="str">
        <f>HYPERLINK("http://www.ncbi.nlm.nih.gov/sites/entrez?db=unigene&amp;cmd=search&amp;term=Xl.50983", "Xl.50983")</f>
        <v>Xl.50983</v>
      </c>
      <c r="D172" s="6"/>
      <c r="F172" s="7" t="s">
        <v>3721</v>
      </c>
      <c r="O172" s="9"/>
      <c r="Z172" s="17"/>
    </row>
    <row r="173" spans="1:26" ht="14">
      <c r="A173" s="2" t="s">
        <v>1361</v>
      </c>
      <c r="B173" s="21">
        <v>0.22851640363907835</v>
      </c>
      <c r="C173" s="6" t="str">
        <f>HYPERLINK("http://www.ncbi.nlm.nih.gov/sites/entrez?db=unigene&amp;cmd=search&amp;term=Xl.43236", "Xl.43236")</f>
        <v>Xl.43236</v>
      </c>
      <c r="D173" s="6"/>
      <c r="F173" s="7" t="s">
        <v>1362</v>
      </c>
      <c r="G173" s="2" t="s">
        <v>1363</v>
      </c>
      <c r="H173" s="2" t="s">
        <v>1364</v>
      </c>
      <c r="I173" s="2" t="s">
        <v>1365</v>
      </c>
      <c r="J173" s="2" t="s">
        <v>1366</v>
      </c>
      <c r="K173" s="2" t="s">
        <v>1367</v>
      </c>
      <c r="L173" s="1" t="s">
        <v>1368</v>
      </c>
      <c r="M173" s="8" t="s">
        <v>3727</v>
      </c>
      <c r="N173" s="9" t="s">
        <v>3768</v>
      </c>
      <c r="O173" s="9" t="s">
        <v>3769</v>
      </c>
      <c r="P173" s="1" t="s">
        <v>1369</v>
      </c>
      <c r="Z173" s="17"/>
    </row>
    <row r="174" spans="1:26">
      <c r="A174" s="2" t="s">
        <v>1370</v>
      </c>
      <c r="B174" s="21">
        <v>0.22886804019979073</v>
      </c>
      <c r="C174" s="6" t="str">
        <f>HYPERLINK("http://www.ncbi.nlm.nih.gov/sites/entrez?db=unigene&amp;cmd=search&amp;term=Xl.21972", "Xl.21972")</f>
        <v>Xl.21972</v>
      </c>
      <c r="D174" s="9" t="s">
        <v>1371</v>
      </c>
      <c r="F174" s="7"/>
      <c r="G174" s="2" t="s">
        <v>1372</v>
      </c>
      <c r="H174" s="2" t="s">
        <v>1373</v>
      </c>
      <c r="I174" s="2" t="s">
        <v>1374</v>
      </c>
      <c r="J174" s="2" t="s">
        <v>1373</v>
      </c>
      <c r="K174" s="2" t="s">
        <v>1375</v>
      </c>
      <c r="L174" s="1" t="s">
        <v>1376</v>
      </c>
      <c r="M174" s="1" t="s">
        <v>3365</v>
      </c>
      <c r="N174" s="9" t="s">
        <v>3768</v>
      </c>
      <c r="O174" s="9" t="s">
        <v>3769</v>
      </c>
      <c r="P174" s="9" t="s">
        <v>3406</v>
      </c>
      <c r="Q174" s="1" t="s">
        <v>1377</v>
      </c>
    </row>
    <row r="175" spans="1:26" ht="14">
      <c r="A175" s="2" t="s">
        <v>1378</v>
      </c>
      <c r="B175" s="21">
        <v>0.2294560467123033</v>
      </c>
      <c r="C175" s="6" t="str">
        <f>HYPERLINK("http://www.ncbi.nlm.nih.gov/sites/entrez?db=unigene&amp;cmd=search&amp;term=Xl.48955", "Xl.48955")</f>
        <v>Xl.48955</v>
      </c>
      <c r="D175" s="6"/>
      <c r="F175" s="7"/>
      <c r="G175" s="2" t="s">
        <v>1379</v>
      </c>
      <c r="H175" s="2" t="s">
        <v>1380</v>
      </c>
      <c r="I175" s="2" t="s">
        <v>1381</v>
      </c>
      <c r="J175" s="2" t="s">
        <v>1380</v>
      </c>
      <c r="K175" s="2" t="s">
        <v>1382</v>
      </c>
      <c r="Z175" s="17"/>
    </row>
    <row r="176" spans="1:26" ht="14">
      <c r="A176" s="2" t="s">
        <v>1383</v>
      </c>
      <c r="B176" s="21">
        <v>0.22999994681005023</v>
      </c>
      <c r="C176" s="6" t="str">
        <f>HYPERLINK("http://www.ncbi.nlm.nih.gov/sites/entrez?db=unigene&amp;cmd=search&amp;term=Xl.9680", "Xl.9680")</f>
        <v>Xl.9680</v>
      </c>
      <c r="D176" s="6"/>
      <c r="F176" s="7" t="s">
        <v>1384</v>
      </c>
      <c r="Z176" s="17"/>
    </row>
    <row r="177" spans="1:26" ht="14">
      <c r="A177" s="2" t="s">
        <v>1385</v>
      </c>
      <c r="B177" s="21">
        <v>0.23286843332302473</v>
      </c>
      <c r="C177" s="6" t="str">
        <f>HYPERLINK("http://www.ncbi.nlm.nih.gov/sites/entrez?db=unigene&amp;cmd=search&amp;term=Xl.54393", "Xl.54393")</f>
        <v>Xl.54393</v>
      </c>
      <c r="D177" s="9" t="s">
        <v>1386</v>
      </c>
      <c r="F177" s="7" t="s">
        <v>3721</v>
      </c>
      <c r="Z177" s="17"/>
    </row>
    <row r="178" spans="1:26" ht="14">
      <c r="A178" s="2" t="s">
        <v>1387</v>
      </c>
      <c r="B178" s="21">
        <v>0.23359963295666569</v>
      </c>
      <c r="C178" s="6" t="str">
        <f>HYPERLINK("http://www.ncbi.nlm.nih.gov/sites/entrez?db=unigene&amp;cmd=search&amp;term=Xl.56656", "Xl.56656")</f>
        <v>Xl.56656</v>
      </c>
      <c r="D178" s="6"/>
      <c r="F178" s="7" t="s">
        <v>3721</v>
      </c>
      <c r="Z178" s="17"/>
    </row>
    <row r="179" spans="1:26" ht="14">
      <c r="A179" s="2" t="s">
        <v>1388</v>
      </c>
      <c r="B179" s="21">
        <v>0.23527977606663286</v>
      </c>
      <c r="C179" s="6" t="str">
        <f>HYPERLINK("http://www.ncbi.nlm.nih.gov/sites/entrez?db=unigene&amp;cmd=search&amp;term=Xl.53935", "Xl.53935")</f>
        <v>Xl.53935</v>
      </c>
      <c r="D179" s="6"/>
      <c r="F179" s="7" t="s">
        <v>1389</v>
      </c>
      <c r="Z179" s="17"/>
    </row>
    <row r="180" spans="1:26" ht="14">
      <c r="A180" s="2" t="s">
        <v>1390</v>
      </c>
      <c r="B180" s="21">
        <v>0.23626334859841691</v>
      </c>
      <c r="C180" s="6" t="str">
        <f>HYPERLINK("http://www.ncbi.nlm.nih.gov/sites/entrez?db=unigene&amp;cmd=search&amp;term=Xl.57085", "Xl.57085")</f>
        <v>Xl.57085</v>
      </c>
      <c r="D180" s="9" t="s">
        <v>1391</v>
      </c>
      <c r="F180" s="7" t="s">
        <v>3721</v>
      </c>
      <c r="G180" s="2" t="s">
        <v>1392</v>
      </c>
      <c r="H180" s="2" t="s">
        <v>1393</v>
      </c>
      <c r="I180" s="2" t="s">
        <v>1394</v>
      </c>
      <c r="J180" s="2" t="s">
        <v>1393</v>
      </c>
      <c r="K180" s="2" t="s">
        <v>1395</v>
      </c>
      <c r="L180" s="13" t="s">
        <v>3405</v>
      </c>
      <c r="M180" s="1" t="s">
        <v>3365</v>
      </c>
      <c r="N180" s="9" t="s">
        <v>3768</v>
      </c>
      <c r="O180" s="9" t="s">
        <v>3769</v>
      </c>
      <c r="P180" s="9" t="s">
        <v>3406</v>
      </c>
      <c r="Q180" s="9" t="s">
        <v>3407</v>
      </c>
      <c r="R180" s="9" t="s">
        <v>3408</v>
      </c>
      <c r="S180" s="1" t="s">
        <v>3409</v>
      </c>
      <c r="Z180" s="17"/>
    </row>
    <row r="181" spans="1:26">
      <c r="A181" s="2" t="s">
        <v>1396</v>
      </c>
      <c r="B181" s="21">
        <v>0.23709403791584677</v>
      </c>
      <c r="C181" s="6" t="str">
        <f>HYPERLINK("http://www.ncbi.nlm.nih.gov/sites/entrez?db=unigene&amp;cmd=search&amp;term=Xl.19844", "Xl.19844")</f>
        <v>Xl.19844</v>
      </c>
      <c r="D181" s="6"/>
      <c r="F181" s="7" t="s">
        <v>3721</v>
      </c>
    </row>
    <row r="182" spans="1:26" ht="14">
      <c r="A182" s="2" t="s">
        <v>1397</v>
      </c>
      <c r="B182" s="21">
        <v>0.2383550464171075</v>
      </c>
      <c r="C182" s="6" t="str">
        <f>HYPERLINK("http://www.ncbi.nlm.nih.gov/sites/entrez?db=unigene&amp;cmd=search&amp;term=Xl.53854", "Xl.53854")</f>
        <v>Xl.53854</v>
      </c>
      <c r="D182" s="6"/>
      <c r="F182" s="7"/>
      <c r="G182" s="2" t="s">
        <v>1398</v>
      </c>
      <c r="H182" s="2" t="s">
        <v>1399</v>
      </c>
      <c r="I182" s="2" t="s">
        <v>1400</v>
      </c>
      <c r="J182" s="2" t="s">
        <v>1401</v>
      </c>
      <c r="K182" s="2" t="s">
        <v>1402</v>
      </c>
      <c r="L182" s="13" t="s">
        <v>1403</v>
      </c>
      <c r="M182" s="1" t="s">
        <v>3365</v>
      </c>
      <c r="N182" s="9" t="s">
        <v>3728</v>
      </c>
      <c r="O182" s="9" t="s">
        <v>1404</v>
      </c>
      <c r="P182" s="1" t="s">
        <v>1405</v>
      </c>
      <c r="Z182" s="17"/>
    </row>
    <row r="183" spans="1:26">
      <c r="A183" s="2" t="s">
        <v>1406</v>
      </c>
      <c r="B183" s="21">
        <v>0.23836539237309817</v>
      </c>
      <c r="C183" s="6" t="str">
        <f>HYPERLINK("http://www.ncbi.nlm.nih.gov/sites/entrez?db=unigene&amp;cmd=search&amp;term=Xl.13638", "Xl.13638")</f>
        <v>Xl.13638</v>
      </c>
      <c r="D183" s="9" t="s">
        <v>1407</v>
      </c>
      <c r="F183" s="7" t="s">
        <v>1408</v>
      </c>
      <c r="I183" s="2" t="s">
        <v>1409</v>
      </c>
      <c r="J183" s="2" t="s">
        <v>1410</v>
      </c>
      <c r="K183" s="2" t="s">
        <v>1411</v>
      </c>
      <c r="L183" s="1" t="s">
        <v>1412</v>
      </c>
      <c r="M183" s="1" t="s">
        <v>3365</v>
      </c>
      <c r="N183" s="9" t="s">
        <v>3768</v>
      </c>
      <c r="O183" s="9" t="s">
        <v>3769</v>
      </c>
      <c r="P183" s="9" t="s">
        <v>3770</v>
      </c>
      <c r="Q183" s="1" t="s">
        <v>1413</v>
      </c>
    </row>
    <row r="184" spans="1:26">
      <c r="A184" s="2" t="s">
        <v>1414</v>
      </c>
      <c r="B184" s="21">
        <v>0.23841686003251009</v>
      </c>
      <c r="C184" s="6" t="str">
        <f>HYPERLINK("http://www.ncbi.nlm.nih.gov/sites/entrez?db=unigene&amp;cmd=search&amp;term=Xl.20002", "Xl.20002")</f>
        <v>Xl.20002</v>
      </c>
      <c r="D184" s="6"/>
      <c r="F184" s="7"/>
      <c r="G184" s="2" t="s">
        <v>1415</v>
      </c>
      <c r="H184" s="2" t="s">
        <v>1416</v>
      </c>
      <c r="I184" s="2" t="s">
        <v>1417</v>
      </c>
      <c r="J184" s="2" t="s">
        <v>1418</v>
      </c>
      <c r="K184" s="2" t="s">
        <v>1419</v>
      </c>
      <c r="L184" s="1" t="s">
        <v>3438</v>
      </c>
      <c r="M184" s="8" t="s">
        <v>3727</v>
      </c>
      <c r="N184" s="9" t="s">
        <v>3728</v>
      </c>
      <c r="O184" s="9" t="s">
        <v>3439</v>
      </c>
      <c r="P184" s="9" t="s">
        <v>3440</v>
      </c>
      <c r="Q184" s="1" t="s">
        <v>3441</v>
      </c>
    </row>
    <row r="185" spans="1:26" ht="14">
      <c r="A185" s="2" t="s">
        <v>1420</v>
      </c>
      <c r="B185" s="21">
        <v>0.23895506289306342</v>
      </c>
      <c r="C185" s="6" t="str">
        <f>HYPERLINK("http://www.ncbi.nlm.nih.gov/sites/entrez?db=unigene&amp;cmd=search&amp;term=Xl.47557", "Xl.47557")</f>
        <v>Xl.47557</v>
      </c>
      <c r="D185" s="6"/>
      <c r="F185" s="7"/>
      <c r="G185" s="2" t="s">
        <v>1421</v>
      </c>
      <c r="H185" s="2" t="s">
        <v>1422</v>
      </c>
      <c r="I185" s="2" t="s">
        <v>1423</v>
      </c>
      <c r="J185" s="2" t="s">
        <v>1422</v>
      </c>
      <c r="K185" s="2" t="s">
        <v>1311</v>
      </c>
      <c r="L185" s="1" t="s">
        <v>3463</v>
      </c>
      <c r="M185" s="8" t="s">
        <v>3727</v>
      </c>
      <c r="N185" s="9" t="s">
        <v>3728</v>
      </c>
      <c r="O185" s="9" t="s">
        <v>3464</v>
      </c>
      <c r="Z185" s="17"/>
    </row>
    <row r="186" spans="1:26" ht="14">
      <c r="A186" s="2" t="s">
        <v>1312</v>
      </c>
      <c r="B186" s="21">
        <v>0.23914551214410634</v>
      </c>
      <c r="C186" s="6" t="str">
        <f>HYPERLINK("http://www.ncbi.nlm.nih.gov/sites/entrez?db=unigene&amp;cmd=search&amp;term=Xl.55390", "Xl.55390")</f>
        <v>Xl.55390</v>
      </c>
      <c r="D186" s="6"/>
      <c r="F186" s="7" t="s">
        <v>1313</v>
      </c>
      <c r="Z186" s="17"/>
    </row>
    <row r="187" spans="1:26">
      <c r="A187" s="2" t="s">
        <v>1314</v>
      </c>
      <c r="B187" s="21">
        <v>0.24028518277937097</v>
      </c>
      <c r="C187" s="6" t="str">
        <f>HYPERLINK("http://www.ncbi.nlm.nih.gov/sites/entrez?db=unigene&amp;cmd=search&amp;term=Xl.21529", "Xl.21529")</f>
        <v>Xl.21529</v>
      </c>
      <c r="D187" s="6"/>
      <c r="E187" s="2" t="s">
        <v>2879</v>
      </c>
      <c r="F187" s="7" t="s">
        <v>2880</v>
      </c>
      <c r="I187" s="2" t="s">
        <v>2881</v>
      </c>
      <c r="J187" s="2" t="s">
        <v>2882</v>
      </c>
      <c r="K187" s="2" t="s">
        <v>2883</v>
      </c>
      <c r="L187" s="1" t="s">
        <v>3271</v>
      </c>
      <c r="M187" s="8" t="s">
        <v>3727</v>
      </c>
      <c r="N187" s="9" t="s">
        <v>3737</v>
      </c>
      <c r="O187" s="9" t="s">
        <v>3738</v>
      </c>
      <c r="P187" s="9" t="s">
        <v>3739</v>
      </c>
      <c r="Q187" s="1" t="s">
        <v>3419</v>
      </c>
    </row>
    <row r="188" spans="1:26" ht="14">
      <c r="A188" s="2" t="s">
        <v>1315</v>
      </c>
      <c r="B188" s="21">
        <v>0.2407660843797419</v>
      </c>
      <c r="C188" s="6" t="str">
        <f>HYPERLINK("http://www.ncbi.nlm.nih.gov/sites/entrez?db=unigene&amp;cmd=search&amp;term=Xl.32832", "Xl.32832")</f>
        <v>Xl.32832</v>
      </c>
      <c r="D188" s="9" t="s">
        <v>1316</v>
      </c>
      <c r="F188" s="7" t="s">
        <v>3721</v>
      </c>
      <c r="Z188" s="17"/>
    </row>
    <row r="189" spans="1:26" ht="14">
      <c r="A189" s="2" t="s">
        <v>1317</v>
      </c>
      <c r="B189" s="21">
        <v>0.2411351902063579</v>
      </c>
      <c r="C189" s="6" t="str">
        <f>HYPERLINK("http://www.ncbi.nlm.nih.gov/sites/entrez?db=unigene&amp;cmd=search&amp;term=Xl.638", "Xl.638")</f>
        <v>Xl.638</v>
      </c>
      <c r="D189" s="6"/>
      <c r="E189" s="2" t="s">
        <v>1318</v>
      </c>
      <c r="F189" s="7"/>
      <c r="G189" s="2" t="s">
        <v>1319</v>
      </c>
      <c r="H189" s="2" t="s">
        <v>1320</v>
      </c>
      <c r="I189" s="2" t="s">
        <v>1321</v>
      </c>
      <c r="J189" s="2" t="s">
        <v>1320</v>
      </c>
      <c r="K189" s="2" t="s">
        <v>1322</v>
      </c>
      <c r="L189" s="1" t="s">
        <v>3628</v>
      </c>
      <c r="M189" s="8" t="s">
        <v>3727</v>
      </c>
      <c r="N189" s="9" t="s">
        <v>3728</v>
      </c>
      <c r="O189" s="9" t="s">
        <v>3668</v>
      </c>
      <c r="P189" s="9" t="s">
        <v>3669</v>
      </c>
      <c r="Q189" s="9" t="s">
        <v>3670</v>
      </c>
      <c r="R189" s="9" t="s">
        <v>3671</v>
      </c>
      <c r="S189" s="9" t="s">
        <v>3629</v>
      </c>
      <c r="T189" s="1" t="s">
        <v>3630</v>
      </c>
      <c r="Z189" s="17"/>
    </row>
    <row r="190" spans="1:26" ht="14">
      <c r="A190" s="2" t="s">
        <v>1323</v>
      </c>
      <c r="B190" s="21">
        <v>0.24178116146587122</v>
      </c>
      <c r="C190" s="6" t="str">
        <f>HYPERLINK("http://www.ncbi.nlm.nih.gov/sites/entrez?db=unigene&amp;cmd=search&amp;term=Xl.56268", "Xl.56268")</f>
        <v>Xl.56268</v>
      </c>
      <c r="D190" s="6"/>
      <c r="F190" s="7" t="s">
        <v>1324</v>
      </c>
      <c r="I190" s="2" t="s">
        <v>1325</v>
      </c>
      <c r="J190" s="2" t="s">
        <v>1326</v>
      </c>
      <c r="K190" s="2" t="s">
        <v>1327</v>
      </c>
      <c r="L190" s="1" t="s">
        <v>1328</v>
      </c>
      <c r="M190" s="8" t="s">
        <v>3727</v>
      </c>
      <c r="N190" s="9" t="s">
        <v>3737</v>
      </c>
      <c r="O190" s="9" t="s">
        <v>3738</v>
      </c>
      <c r="P190" s="9" t="s">
        <v>3094</v>
      </c>
      <c r="Q190" s="9" t="s">
        <v>3326</v>
      </c>
      <c r="R190" s="9" t="s">
        <v>3327</v>
      </c>
      <c r="S190" s="1" t="s">
        <v>1329</v>
      </c>
      <c r="Z190" s="17"/>
    </row>
    <row r="191" spans="1:26">
      <c r="A191" s="2" t="s">
        <v>1330</v>
      </c>
      <c r="B191" s="21">
        <v>0.24213957960078</v>
      </c>
      <c r="C191" s="6" t="str">
        <f>HYPERLINK("http://www.ncbi.nlm.nih.gov/sites/entrez?db=unigene&amp;cmd=search&amp;term=Xl.2365", "Xl.2365")</f>
        <v>Xl.2365</v>
      </c>
      <c r="D191" s="6"/>
      <c r="F191" s="7" t="s">
        <v>1331</v>
      </c>
      <c r="I191" s="2" t="s">
        <v>1332</v>
      </c>
      <c r="J191" s="2" t="s">
        <v>1333</v>
      </c>
      <c r="K191" s="2" t="s">
        <v>1334</v>
      </c>
    </row>
    <row r="192" spans="1:26" ht="14">
      <c r="A192" s="2" t="s">
        <v>1335</v>
      </c>
      <c r="B192" s="21">
        <v>0.24254963576091443</v>
      </c>
      <c r="C192" s="6" t="str">
        <f>HYPERLINK("http://www.ncbi.nlm.nih.gov/sites/entrez?db=unigene&amp;cmd=search&amp;term=Xl.332", "Xl.332")</f>
        <v>Xl.332</v>
      </c>
      <c r="D192" s="6"/>
      <c r="F192" s="7"/>
      <c r="Z192" s="17"/>
    </row>
    <row r="193" spans="1:26" ht="14">
      <c r="A193" s="2" t="s">
        <v>1336</v>
      </c>
      <c r="B193" s="21">
        <v>0.24338571156954109</v>
      </c>
      <c r="C193" s="6" t="str">
        <f>HYPERLINK("http://www.ncbi.nlm.nih.gov/sites/entrez?db=unigene&amp;cmd=search&amp;term=Xl.50023", "Xl.50023")</f>
        <v>Xl.50023</v>
      </c>
      <c r="D193" s="6"/>
      <c r="F193" s="7"/>
      <c r="Z193" s="17"/>
    </row>
    <row r="194" spans="1:26" ht="14">
      <c r="A194" s="2" t="s">
        <v>1337</v>
      </c>
      <c r="B194" s="21">
        <v>0.24350987212069272</v>
      </c>
      <c r="C194" s="6" t="str">
        <f>HYPERLINK("http://www.ncbi.nlm.nih.gov/sites/entrez?db=unigene&amp;cmd=search&amp;term=Xl.57061", "Xl.57061")</f>
        <v>Xl.57061</v>
      </c>
      <c r="D194" s="6"/>
      <c r="F194" s="7" t="s">
        <v>3721</v>
      </c>
      <c r="I194" s="2" t="s">
        <v>1338</v>
      </c>
      <c r="J194" s="2" t="s">
        <v>1339</v>
      </c>
      <c r="K194" s="2" t="s">
        <v>1340</v>
      </c>
      <c r="L194" s="1" t="s">
        <v>2798</v>
      </c>
      <c r="M194" s="8" t="s">
        <v>3727</v>
      </c>
      <c r="N194" s="9" t="s">
        <v>3728</v>
      </c>
      <c r="O194" s="9" t="s">
        <v>3668</v>
      </c>
      <c r="P194" s="9" t="s">
        <v>3669</v>
      </c>
      <c r="Q194" s="9" t="s">
        <v>3670</v>
      </c>
      <c r="R194" s="9" t="s">
        <v>3671</v>
      </c>
      <c r="S194" s="9" t="s">
        <v>3629</v>
      </c>
      <c r="Z194" s="17"/>
    </row>
    <row r="195" spans="1:26" ht="14">
      <c r="A195" s="2" t="s">
        <v>1341</v>
      </c>
      <c r="B195" s="21">
        <v>0.2441570940922313</v>
      </c>
      <c r="C195" s="6" t="str">
        <f>HYPERLINK("http://www.ncbi.nlm.nih.gov/sites/entrez?db=unigene&amp;cmd=search&amp;term=Xl.56376", "Xl.56376")</f>
        <v>Xl.56376</v>
      </c>
      <c r="D195" s="9" t="s">
        <v>1342</v>
      </c>
      <c r="F195" s="7" t="s">
        <v>1343</v>
      </c>
      <c r="G195" s="2" t="s">
        <v>1344</v>
      </c>
      <c r="H195" s="2" t="s">
        <v>1345</v>
      </c>
      <c r="I195" s="2" t="s">
        <v>1346</v>
      </c>
      <c r="J195" s="2" t="s">
        <v>1345</v>
      </c>
      <c r="K195" s="2" t="s">
        <v>1347</v>
      </c>
      <c r="L195" s="1" t="s">
        <v>3168</v>
      </c>
      <c r="M195" s="8" t="s">
        <v>3727</v>
      </c>
      <c r="N195" s="1" t="s">
        <v>3728</v>
      </c>
      <c r="Z195" s="17"/>
    </row>
    <row r="196" spans="1:26" ht="14">
      <c r="A196" s="2" t="s">
        <v>1348</v>
      </c>
      <c r="B196" s="21">
        <v>0.24424641874490685</v>
      </c>
      <c r="C196" s="6" t="str">
        <f>HYPERLINK("http://www.ncbi.nlm.nih.gov/sites/entrez?db=unigene&amp;cmd=search&amp;term=Xl.53894", "Xl.53894")</f>
        <v>Xl.53894</v>
      </c>
      <c r="D196" s="9" t="s">
        <v>1349</v>
      </c>
      <c r="F196" s="7" t="s">
        <v>1350</v>
      </c>
      <c r="I196" s="2" t="s">
        <v>1351</v>
      </c>
      <c r="J196" s="2" t="s">
        <v>1352</v>
      </c>
      <c r="K196" s="2" t="s">
        <v>1353</v>
      </c>
      <c r="L196" s="1" t="s">
        <v>3644</v>
      </c>
      <c r="M196" s="8" t="s">
        <v>3727</v>
      </c>
      <c r="N196" s="1" t="s">
        <v>3644</v>
      </c>
      <c r="Z196" s="17"/>
    </row>
    <row r="197" spans="1:26">
      <c r="A197" s="2" t="s">
        <v>1354</v>
      </c>
      <c r="B197" s="21">
        <v>0.24535080109522742</v>
      </c>
      <c r="C197" s="6" t="str">
        <f>HYPERLINK("http://www.ncbi.nlm.nih.gov/sites/entrez?db=unigene&amp;cmd=search&amp;term=Xl.22369", "Xl.22369")</f>
        <v>Xl.22369</v>
      </c>
      <c r="D197" s="9" t="s">
        <v>2565</v>
      </c>
      <c r="F197" s="7" t="s">
        <v>3721</v>
      </c>
    </row>
    <row r="198" spans="1:26" ht="14">
      <c r="A198" s="2" t="s">
        <v>1355</v>
      </c>
      <c r="B198" s="21">
        <v>0.24554690084329345</v>
      </c>
      <c r="C198" s="6" t="str">
        <f>HYPERLINK("http://www.ncbi.nlm.nih.gov/sites/entrez?db=unigene&amp;cmd=search&amp;term=Xl.47650", "Xl.47650")</f>
        <v>Xl.47650</v>
      </c>
      <c r="D198" s="6"/>
      <c r="E198" s="2" t="s">
        <v>1356</v>
      </c>
      <c r="F198" s="7" t="s">
        <v>1357</v>
      </c>
      <c r="I198" s="2" t="s">
        <v>1358</v>
      </c>
      <c r="J198" s="2" t="s">
        <v>1359</v>
      </c>
      <c r="K198" s="2" t="s">
        <v>1360</v>
      </c>
      <c r="L198" s="1" t="s">
        <v>3295</v>
      </c>
      <c r="M198" s="8" t="s">
        <v>3727</v>
      </c>
      <c r="N198" s="9" t="s">
        <v>3598</v>
      </c>
      <c r="O198" s="1" t="s">
        <v>3192</v>
      </c>
      <c r="Z198" s="17"/>
    </row>
    <row r="199" spans="1:26" ht="14">
      <c r="A199" s="2" t="s">
        <v>1238</v>
      </c>
      <c r="B199" s="21">
        <v>0.24586029664996367</v>
      </c>
      <c r="C199" s="6" t="str">
        <f>HYPERLINK("http://www.ncbi.nlm.nih.gov/sites/entrez?db=unigene&amp;cmd=search&amp;term=Xl.56153", "Xl.56153")</f>
        <v>Xl.56153</v>
      </c>
      <c r="D199" s="6"/>
      <c r="F199" s="7" t="s">
        <v>3721</v>
      </c>
      <c r="Z199" s="17"/>
    </row>
    <row r="200" spans="1:26" ht="14">
      <c r="A200" s="2" t="s">
        <v>1239</v>
      </c>
      <c r="B200" s="21">
        <v>0.24588680128079446</v>
      </c>
      <c r="C200" s="6" t="str">
        <f>HYPERLINK("http://www.ncbi.nlm.nih.gov/sites/entrez?db=unigene&amp;cmd=search&amp;term=Xl.50895", "Xl.50895")</f>
        <v>Xl.50895</v>
      </c>
      <c r="D200" s="9" t="s">
        <v>1240</v>
      </c>
      <c r="F200" s="7" t="s">
        <v>1241</v>
      </c>
      <c r="I200" s="2" t="s">
        <v>1242</v>
      </c>
      <c r="J200" s="2" t="s">
        <v>1243</v>
      </c>
      <c r="K200" s="2" t="s">
        <v>1244</v>
      </c>
      <c r="Z200" s="17"/>
    </row>
    <row r="201" spans="1:26">
      <c r="A201" s="2" t="s">
        <v>1245</v>
      </c>
      <c r="B201" s="21">
        <v>0.24597714160454648</v>
      </c>
      <c r="C201" s="6" t="str">
        <f>HYPERLINK("http://www.ncbi.nlm.nih.gov/sites/entrez?db=unigene&amp;cmd=search&amp;term=Xl.25387", "Xl.25387")</f>
        <v>Xl.25387</v>
      </c>
      <c r="D201" s="6"/>
      <c r="F201" s="7" t="s">
        <v>3721</v>
      </c>
    </row>
    <row r="202" spans="1:26">
      <c r="A202" s="2" t="s">
        <v>1246</v>
      </c>
      <c r="B202" s="21">
        <v>0.24704274812311544</v>
      </c>
      <c r="C202" s="6" t="str">
        <f>HYPERLINK("http://www.ncbi.nlm.nih.gov/sites/entrez?db=unigene&amp;cmd=search&amp;term=Xl.12688", "Xl.12688")</f>
        <v>Xl.12688</v>
      </c>
      <c r="D202" s="6"/>
      <c r="F202" s="7" t="s">
        <v>3721</v>
      </c>
    </row>
    <row r="203" spans="1:26">
      <c r="A203" s="2" t="s">
        <v>1247</v>
      </c>
      <c r="B203" s="21">
        <v>0.24727295004521774</v>
      </c>
      <c r="C203" s="6" t="str">
        <f>HYPERLINK("http://www.ncbi.nlm.nih.gov/sites/entrez?db=unigene&amp;cmd=search&amp;term=Xl.23582", "Xl.23582")</f>
        <v>Xl.23582</v>
      </c>
      <c r="D203" s="6"/>
      <c r="F203" s="7" t="s">
        <v>1248</v>
      </c>
    </row>
    <row r="204" spans="1:26" ht="14">
      <c r="A204" s="2" t="s">
        <v>1249</v>
      </c>
      <c r="B204" s="21">
        <v>0.24839633762805463</v>
      </c>
      <c r="C204" s="6" t="str">
        <f>HYPERLINK("http://www.ncbi.nlm.nih.gov/sites/entrez?db=unigene&amp;cmd=search&amp;term=Xl.762", "Xl.762")</f>
        <v>Xl.762</v>
      </c>
      <c r="D204" s="6"/>
      <c r="F204" s="7"/>
      <c r="G204" s="2" t="s">
        <v>1250</v>
      </c>
      <c r="H204" s="2" t="s">
        <v>1251</v>
      </c>
      <c r="I204" s="2" t="s">
        <v>1252</v>
      </c>
      <c r="J204" s="2" t="s">
        <v>1251</v>
      </c>
      <c r="K204" s="2" t="s">
        <v>1253</v>
      </c>
      <c r="L204" s="1" t="s">
        <v>2578</v>
      </c>
      <c r="M204" s="8" t="s">
        <v>3727</v>
      </c>
      <c r="N204" s="9" t="s">
        <v>3728</v>
      </c>
      <c r="O204" s="9" t="s">
        <v>3668</v>
      </c>
      <c r="P204" s="9" t="s">
        <v>3669</v>
      </c>
      <c r="Q204" s="9" t="s">
        <v>3670</v>
      </c>
      <c r="R204" s="9" t="s">
        <v>3671</v>
      </c>
      <c r="S204" s="9" t="s">
        <v>3508</v>
      </c>
      <c r="T204" s="1" t="s">
        <v>2579</v>
      </c>
      <c r="Z204" s="17"/>
    </row>
    <row r="205" spans="1:26" ht="14">
      <c r="A205" s="2" t="s">
        <v>1254</v>
      </c>
      <c r="B205" s="21">
        <v>0.24865469423836473</v>
      </c>
      <c r="C205" s="6" t="str">
        <f>HYPERLINK("http://www.ncbi.nlm.nih.gov/sites/entrez?db=unigene&amp;cmd=search&amp;term=Xl.26525", "Xl.26525")</f>
        <v>Xl.26525</v>
      </c>
      <c r="D205" s="6"/>
      <c r="F205" s="7"/>
      <c r="G205" s="2" t="s">
        <v>1255</v>
      </c>
      <c r="H205" s="2" t="s">
        <v>1256</v>
      </c>
      <c r="I205" s="2" t="s">
        <v>1257</v>
      </c>
      <c r="J205" s="2" t="s">
        <v>1258</v>
      </c>
      <c r="K205" s="2" t="s">
        <v>1259</v>
      </c>
      <c r="L205" s="1" t="s">
        <v>1797</v>
      </c>
      <c r="M205" s="8" t="s">
        <v>3727</v>
      </c>
      <c r="N205" s="9" t="s">
        <v>3728</v>
      </c>
      <c r="O205" s="9" t="s">
        <v>3612</v>
      </c>
      <c r="P205" s="1" t="s">
        <v>1798</v>
      </c>
      <c r="Z205" s="17"/>
    </row>
    <row r="206" spans="1:26">
      <c r="A206" s="2" t="s">
        <v>1260</v>
      </c>
      <c r="B206" s="21">
        <v>0.24923388176801015</v>
      </c>
      <c r="C206" s="6" t="str">
        <f>HYPERLINK("http://www.ncbi.nlm.nih.gov/sites/entrez?db=unigene&amp;cmd=search&amp;term=Xl.12611", "Xl.12611")</f>
        <v>Xl.12611</v>
      </c>
      <c r="D206" s="6"/>
      <c r="F206" s="7" t="s">
        <v>3721</v>
      </c>
    </row>
    <row r="207" spans="1:26" ht="14">
      <c r="A207" s="2" t="s">
        <v>1261</v>
      </c>
      <c r="B207" s="21">
        <v>0.24951630252232754</v>
      </c>
      <c r="C207" s="6" t="str">
        <f>HYPERLINK("http://www.ncbi.nlm.nih.gov/sites/entrez?db=unigene&amp;cmd=search&amp;term=Xl.266", "Xl.266")</f>
        <v>Xl.266</v>
      </c>
      <c r="D207" s="6"/>
      <c r="E207" s="2" t="s">
        <v>1262</v>
      </c>
      <c r="F207" s="7" t="s">
        <v>1263</v>
      </c>
      <c r="G207" s="2" t="s">
        <v>1264</v>
      </c>
      <c r="H207" s="2" t="s">
        <v>1265</v>
      </c>
      <c r="I207" s="2" t="s">
        <v>1266</v>
      </c>
      <c r="J207" s="2" t="s">
        <v>1267</v>
      </c>
      <c r="K207" s="2" t="s">
        <v>1268</v>
      </c>
      <c r="L207" s="1" t="s">
        <v>3628</v>
      </c>
      <c r="M207" s="8" t="s">
        <v>3727</v>
      </c>
      <c r="N207" s="9" t="s">
        <v>3728</v>
      </c>
      <c r="O207" s="9" t="s">
        <v>3668</v>
      </c>
      <c r="P207" s="9" t="s">
        <v>3669</v>
      </c>
      <c r="Q207" s="9" t="s">
        <v>3670</v>
      </c>
      <c r="R207" s="9" t="s">
        <v>3671</v>
      </c>
      <c r="S207" s="9" t="s">
        <v>3629</v>
      </c>
      <c r="T207" s="1" t="s">
        <v>3630</v>
      </c>
      <c r="Z207" s="17"/>
    </row>
    <row r="208" spans="1:26" ht="14">
      <c r="A208" s="2" t="s">
        <v>1269</v>
      </c>
      <c r="B208" s="21">
        <v>0.25047449042165154</v>
      </c>
      <c r="C208" s="6" t="str">
        <f>HYPERLINK("http://www.ncbi.nlm.nih.gov/sites/entrez?db=unigene&amp;cmd=search&amp;term=Xl.4241", "Xl.4241")</f>
        <v>Xl.4241</v>
      </c>
      <c r="D208" s="6"/>
      <c r="F208" s="7" t="s">
        <v>1270</v>
      </c>
      <c r="G208" s="2" t="s">
        <v>1271</v>
      </c>
      <c r="H208" s="2" t="s">
        <v>1272</v>
      </c>
      <c r="I208" s="2" t="s">
        <v>1273</v>
      </c>
      <c r="J208" s="2" t="s">
        <v>1274</v>
      </c>
      <c r="K208" s="2" t="s">
        <v>1275</v>
      </c>
      <c r="L208" s="1" t="s">
        <v>1276</v>
      </c>
      <c r="M208" s="8" t="s">
        <v>3727</v>
      </c>
      <c r="N208" s="9" t="s">
        <v>2876</v>
      </c>
      <c r="O208" s="9" t="s">
        <v>1277</v>
      </c>
      <c r="P208" s="9" t="s">
        <v>1278</v>
      </c>
      <c r="Q208" s="9" t="s">
        <v>1279</v>
      </c>
      <c r="R208" s="1" t="s">
        <v>1280</v>
      </c>
      <c r="Z208" s="17"/>
    </row>
    <row r="209" spans="1:26" ht="14">
      <c r="A209" s="2" t="s">
        <v>1281</v>
      </c>
      <c r="B209" s="21">
        <v>0.25052533141587735</v>
      </c>
      <c r="C209" s="6" t="str">
        <f>HYPERLINK("http://www.ncbi.nlm.nih.gov/sites/entrez?db=unigene&amp;cmd=search&amp;term=Xl.50051", "Xl.50051")</f>
        <v>Xl.50051</v>
      </c>
      <c r="D209" s="9" t="s">
        <v>1282</v>
      </c>
      <c r="F209" s="7"/>
      <c r="G209" s="2" t="s">
        <v>1283</v>
      </c>
      <c r="H209" s="2" t="s">
        <v>1284</v>
      </c>
      <c r="I209" s="2" t="s">
        <v>1285</v>
      </c>
      <c r="J209" s="2" t="s">
        <v>1284</v>
      </c>
      <c r="K209" s="2" t="s">
        <v>1286</v>
      </c>
      <c r="L209" s="1" t="s">
        <v>2563</v>
      </c>
      <c r="M209" s="1" t="s">
        <v>3248</v>
      </c>
      <c r="Z209" s="17"/>
    </row>
    <row r="210" spans="1:26">
      <c r="A210" s="2" t="s">
        <v>1287</v>
      </c>
      <c r="B210" s="21">
        <v>0.25060321557846515</v>
      </c>
      <c r="C210" s="6" t="str">
        <f>HYPERLINK("http://www.ncbi.nlm.nih.gov/sites/entrez?db=unigene&amp;cmd=search&amp;term=Xl.17188", "Xl.17188")</f>
        <v>Xl.17188</v>
      </c>
      <c r="D210" s="6"/>
      <c r="F210" s="7"/>
      <c r="G210" s="2" t="s">
        <v>1288</v>
      </c>
      <c r="H210" s="2" t="s">
        <v>1289</v>
      </c>
      <c r="I210" s="2" t="s">
        <v>1290</v>
      </c>
      <c r="J210" s="2" t="s">
        <v>1289</v>
      </c>
      <c r="K210" s="2" t="s">
        <v>1291</v>
      </c>
      <c r="L210" s="1" t="s">
        <v>1292</v>
      </c>
      <c r="M210" s="8" t="s">
        <v>3727</v>
      </c>
      <c r="N210" s="9" t="s">
        <v>2877</v>
      </c>
      <c r="O210" s="9" t="s">
        <v>1293</v>
      </c>
      <c r="P210" s="9" t="s">
        <v>1294</v>
      </c>
      <c r="Q210" s="1" t="s">
        <v>1295</v>
      </c>
    </row>
    <row r="211" spans="1:26" ht="14">
      <c r="A211" s="2" t="s">
        <v>1296</v>
      </c>
      <c r="B211" s="21">
        <v>0.25062271844327161</v>
      </c>
      <c r="C211" s="6" t="str">
        <f>HYPERLINK("http://www.ncbi.nlm.nih.gov/sites/entrez?db=unigene&amp;cmd=search&amp;term=Xl.51700", "Xl.51700")</f>
        <v>Xl.51700</v>
      </c>
      <c r="D211" s="6"/>
      <c r="F211" s="7" t="s">
        <v>1297</v>
      </c>
      <c r="I211" s="2" t="s">
        <v>1298</v>
      </c>
      <c r="J211" s="2" t="s">
        <v>1299</v>
      </c>
      <c r="K211" s="2" t="s">
        <v>1300</v>
      </c>
      <c r="L211" s="1" t="s">
        <v>3474</v>
      </c>
      <c r="M211" s="2" t="s">
        <v>3727</v>
      </c>
      <c r="N211" s="9" t="s">
        <v>3698</v>
      </c>
      <c r="O211" s="9" t="s">
        <v>3699</v>
      </c>
      <c r="P211" s="1" t="s">
        <v>3475</v>
      </c>
      <c r="Z211" s="17"/>
    </row>
    <row r="212" spans="1:26" ht="14">
      <c r="A212" s="2" t="s">
        <v>1301</v>
      </c>
      <c r="B212" s="21">
        <v>0.25072220676408297</v>
      </c>
      <c r="C212" s="6" t="str">
        <f>HYPERLINK("http://www.ncbi.nlm.nih.gov/sites/entrez?db=unigene&amp;cmd=search&amp;term=Xl.56515", "Xl.56515")</f>
        <v>Xl.56515</v>
      </c>
      <c r="D212" s="6"/>
      <c r="F212" s="7" t="s">
        <v>3721</v>
      </c>
      <c r="Z212" s="17"/>
    </row>
    <row r="213" spans="1:26" ht="14">
      <c r="A213" s="2" t="s">
        <v>1302</v>
      </c>
      <c r="B213" s="21">
        <v>0.25079869378781738</v>
      </c>
      <c r="C213" s="6" t="str">
        <f>HYPERLINK("http://www.ncbi.nlm.nih.gov/sites/entrez?db=unigene&amp;cmd=search&amp;term=Xl.30487", "Xl.30487")</f>
        <v>Xl.30487</v>
      </c>
      <c r="D213" s="9" t="s">
        <v>1303</v>
      </c>
      <c r="F213" s="7" t="s">
        <v>1304</v>
      </c>
      <c r="Z213" s="17"/>
    </row>
    <row r="214" spans="1:26" ht="14">
      <c r="A214" s="2" t="s">
        <v>1305</v>
      </c>
      <c r="B214" s="21">
        <v>0.25092597823828083</v>
      </c>
      <c r="C214" s="6" t="str">
        <f>HYPERLINK("http://www.ncbi.nlm.nih.gov/sites/entrez?db=unigene&amp;cmd=search&amp;term=Xl.49005", "Xl.49005")</f>
        <v>Xl.49005</v>
      </c>
      <c r="D214" s="6"/>
      <c r="F214" s="7"/>
      <c r="G214" s="2" t="s">
        <v>1306</v>
      </c>
      <c r="H214" s="2" t="s">
        <v>3362</v>
      </c>
      <c r="I214" s="2" t="s">
        <v>3361</v>
      </c>
      <c r="J214" s="2" t="s">
        <v>3362</v>
      </c>
      <c r="K214" s="2" t="s">
        <v>3363</v>
      </c>
      <c r="L214" s="1" t="s">
        <v>3364</v>
      </c>
      <c r="M214" s="2" t="s">
        <v>3727</v>
      </c>
      <c r="N214" s="9" t="s">
        <v>3698</v>
      </c>
      <c r="O214" s="9" t="s">
        <v>3699</v>
      </c>
      <c r="Z214" s="17"/>
    </row>
    <row r="215" spans="1:26" ht="14">
      <c r="A215" s="2" t="s">
        <v>1307</v>
      </c>
      <c r="B215" s="21">
        <v>0.25203559800874148</v>
      </c>
      <c r="C215" s="6" t="str">
        <f>HYPERLINK("http://www.ncbi.nlm.nih.gov/sites/entrez?db=unigene&amp;cmd=search&amp;term=Xl.48873", "Xl.48873")</f>
        <v>Xl.48873</v>
      </c>
      <c r="D215" s="6"/>
      <c r="F215" s="7"/>
      <c r="G215" s="2" t="s">
        <v>1308</v>
      </c>
      <c r="H215" s="2" t="s">
        <v>1309</v>
      </c>
      <c r="I215" s="2" t="s">
        <v>1310</v>
      </c>
      <c r="J215" s="2" t="s">
        <v>1309</v>
      </c>
      <c r="K215" s="2" t="s">
        <v>1170</v>
      </c>
      <c r="L215" s="1" t="s">
        <v>3295</v>
      </c>
      <c r="M215" s="8" t="s">
        <v>3727</v>
      </c>
      <c r="N215" s="9" t="s">
        <v>3598</v>
      </c>
      <c r="O215" s="1" t="s">
        <v>3192</v>
      </c>
      <c r="Z215" s="17"/>
    </row>
    <row r="216" spans="1:26" ht="14">
      <c r="A216" s="2" t="s">
        <v>1171</v>
      </c>
      <c r="B216" s="21">
        <v>0.25259160625066368</v>
      </c>
      <c r="C216" s="6" t="str">
        <f>HYPERLINK("http://www.ncbi.nlm.nih.gov/sites/entrez?db=unigene&amp;cmd=search&amp;term=Xl.56123", "Xl.56123")</f>
        <v>Xl.56123</v>
      </c>
      <c r="D216" s="6"/>
      <c r="F216" s="7" t="s">
        <v>3721</v>
      </c>
      <c r="G216" s="2" t="s">
        <v>1172</v>
      </c>
      <c r="H216" s="2" t="s">
        <v>1173</v>
      </c>
      <c r="I216" s="2" t="s">
        <v>1174</v>
      </c>
      <c r="J216" s="2" t="s">
        <v>1173</v>
      </c>
      <c r="K216" s="2" t="s">
        <v>1175</v>
      </c>
      <c r="L216" s="1" t="s">
        <v>2483</v>
      </c>
      <c r="M216" s="8" t="s">
        <v>3727</v>
      </c>
      <c r="N216" s="9" t="s">
        <v>2877</v>
      </c>
      <c r="O216" s="1" t="s">
        <v>2876</v>
      </c>
      <c r="Z216" s="17"/>
    </row>
    <row r="217" spans="1:26" ht="14">
      <c r="A217" s="2" t="s">
        <v>1176</v>
      </c>
      <c r="B217" s="21">
        <v>0.25306168555441744</v>
      </c>
      <c r="C217" s="6" t="str">
        <f>HYPERLINK("http://www.ncbi.nlm.nih.gov/sites/entrez?db=unigene&amp;cmd=search&amp;term=Xl.48588", "Xl.48588")</f>
        <v>Xl.48588</v>
      </c>
      <c r="D217" s="6"/>
      <c r="F217" s="7" t="s">
        <v>1177</v>
      </c>
      <c r="Z217" s="17"/>
    </row>
    <row r="218" spans="1:26" ht="14">
      <c r="A218" s="2" t="s">
        <v>1178</v>
      </c>
      <c r="B218" s="21">
        <v>0.25342966332714828</v>
      </c>
      <c r="C218" s="6" t="str">
        <f>HYPERLINK("http://www.ncbi.nlm.nih.gov/sites/entrez?db=unigene&amp;cmd=search&amp;term=Xl.56646", "Xl.56646")</f>
        <v>Xl.56646</v>
      </c>
      <c r="D218" s="9" t="s">
        <v>1179</v>
      </c>
      <c r="F218" s="7"/>
      <c r="Z218" s="17"/>
    </row>
    <row r="219" spans="1:26">
      <c r="A219" s="2" t="s">
        <v>1180</v>
      </c>
      <c r="B219" s="21">
        <v>0.25354938026568968</v>
      </c>
      <c r="C219" s="6" t="str">
        <f>HYPERLINK("http://www.ncbi.nlm.nih.gov/sites/entrez?db=unigene&amp;cmd=search&amp;term=Xl.1157", "Xl.1157")</f>
        <v>Xl.1157</v>
      </c>
      <c r="D219" s="6"/>
      <c r="E219" s="2" t="s">
        <v>1181</v>
      </c>
      <c r="F219" s="7"/>
      <c r="G219" s="2" t="s">
        <v>1182</v>
      </c>
      <c r="H219" s="2" t="s">
        <v>1183</v>
      </c>
      <c r="I219" s="2" t="s">
        <v>1184</v>
      </c>
      <c r="J219" s="2" t="s">
        <v>1185</v>
      </c>
      <c r="K219" s="2" t="s">
        <v>1186</v>
      </c>
      <c r="L219" s="1" t="s">
        <v>3507</v>
      </c>
      <c r="M219" s="8" t="s">
        <v>3727</v>
      </c>
      <c r="N219" s="9" t="s">
        <v>3728</v>
      </c>
      <c r="O219" s="9" t="s">
        <v>3668</v>
      </c>
      <c r="P219" s="9" t="s">
        <v>3669</v>
      </c>
      <c r="Q219" s="9" t="s">
        <v>3670</v>
      </c>
      <c r="R219" s="9" t="s">
        <v>3671</v>
      </c>
      <c r="S219" s="9" t="s">
        <v>3508</v>
      </c>
    </row>
    <row r="220" spans="1:26" ht="14">
      <c r="A220" s="2" t="s">
        <v>1187</v>
      </c>
      <c r="B220" s="21">
        <v>0.25423594237795699</v>
      </c>
      <c r="C220" s="6" t="str">
        <f>HYPERLINK("http://www.ncbi.nlm.nih.gov/sites/entrez?db=unigene&amp;cmd=search&amp;term=Xl.55462", "Xl.55462")</f>
        <v>Xl.55462</v>
      </c>
      <c r="D220" s="6"/>
      <c r="F220" s="7"/>
      <c r="G220" s="2" t="s">
        <v>1188</v>
      </c>
      <c r="H220" s="2" t="s">
        <v>1189</v>
      </c>
      <c r="I220" s="2" t="s">
        <v>1190</v>
      </c>
      <c r="J220" s="2" t="s">
        <v>1189</v>
      </c>
      <c r="K220" s="2" t="s">
        <v>1191</v>
      </c>
      <c r="L220" s="1" t="s">
        <v>2798</v>
      </c>
      <c r="M220" s="8" t="s">
        <v>3727</v>
      </c>
      <c r="N220" s="9" t="s">
        <v>3728</v>
      </c>
      <c r="O220" s="9" t="s">
        <v>3668</v>
      </c>
      <c r="P220" s="9" t="s">
        <v>3669</v>
      </c>
      <c r="Q220" s="9" t="s">
        <v>3670</v>
      </c>
      <c r="R220" s="9" t="s">
        <v>3671</v>
      </c>
      <c r="S220" s="1" t="s">
        <v>3629</v>
      </c>
      <c r="Z220" s="17"/>
    </row>
    <row r="221" spans="1:26">
      <c r="A221" s="2" t="s">
        <v>1192</v>
      </c>
      <c r="B221" s="21">
        <v>0.25436250131405602</v>
      </c>
      <c r="C221" s="6" t="str">
        <f>HYPERLINK("http://www.ncbi.nlm.nih.gov/sites/entrez?db=unigene&amp;cmd=search&amp;term=Xl.21810", "Xl.21810")</f>
        <v>Xl.21810</v>
      </c>
      <c r="D221" s="6"/>
      <c r="F221" s="7"/>
      <c r="G221" s="2" t="s">
        <v>1193</v>
      </c>
      <c r="H221" s="2" t="s">
        <v>1194</v>
      </c>
      <c r="I221" s="2" t="s">
        <v>1195</v>
      </c>
      <c r="J221" s="2" t="s">
        <v>1194</v>
      </c>
      <c r="K221" s="2" t="s">
        <v>1196</v>
      </c>
      <c r="L221" s="1" t="s">
        <v>3767</v>
      </c>
      <c r="M221" s="8" t="s">
        <v>3727</v>
      </c>
      <c r="N221" s="9" t="s">
        <v>3768</v>
      </c>
      <c r="O221" s="9" t="s">
        <v>3769</v>
      </c>
      <c r="P221" s="9" t="s">
        <v>3770</v>
      </c>
      <c r="Q221" s="1" t="s">
        <v>3650</v>
      </c>
    </row>
    <row r="222" spans="1:26">
      <c r="A222" s="2" t="s">
        <v>1197</v>
      </c>
      <c r="B222" s="21">
        <v>0.25526283525475352</v>
      </c>
      <c r="C222" s="6" t="str">
        <f>HYPERLINK("http://www.ncbi.nlm.nih.gov/sites/entrez?db=unigene&amp;cmd=search&amp;term=Xl.12067", "Xl.12067")</f>
        <v>Xl.12067</v>
      </c>
      <c r="D222" s="6"/>
      <c r="F222" s="7"/>
    </row>
    <row r="223" spans="1:26" ht="14">
      <c r="A223" s="2" t="s">
        <v>1198</v>
      </c>
      <c r="B223" s="21">
        <v>0.25532611715430847</v>
      </c>
      <c r="C223" s="6" t="str">
        <f>HYPERLINK("http://www.ncbi.nlm.nih.gov/sites/entrez?db=unigene&amp;cmd=search&amp;term=Xl.29434", "Xl.29434")</f>
        <v>Xl.29434</v>
      </c>
      <c r="D223" s="6"/>
      <c r="F223" s="7" t="s">
        <v>1199</v>
      </c>
      <c r="G223" s="2" t="s">
        <v>1200</v>
      </c>
      <c r="H223" s="2" t="s">
        <v>3663</v>
      </c>
      <c r="I223" s="2" t="s">
        <v>1201</v>
      </c>
      <c r="J223" s="2" t="s">
        <v>3663</v>
      </c>
      <c r="K223" s="2" t="s">
        <v>1202</v>
      </c>
      <c r="L223" s="1" t="s">
        <v>3498</v>
      </c>
      <c r="M223" s="8" t="s">
        <v>3727</v>
      </c>
      <c r="N223" s="9" t="s">
        <v>3728</v>
      </c>
      <c r="O223" s="9" t="s">
        <v>3668</v>
      </c>
      <c r="P223" s="9" t="s">
        <v>3669</v>
      </c>
      <c r="Q223" s="9" t="s">
        <v>3670</v>
      </c>
      <c r="R223" s="9" t="s">
        <v>3671</v>
      </c>
      <c r="S223" s="9" t="s">
        <v>3629</v>
      </c>
      <c r="T223" s="1" t="s">
        <v>3630</v>
      </c>
      <c r="U223" s="1" t="s">
        <v>3499</v>
      </c>
      <c r="Z223" s="17"/>
    </row>
    <row r="224" spans="1:26">
      <c r="A224" s="2" t="s">
        <v>1203</v>
      </c>
      <c r="B224" s="21">
        <v>0.256018397576735</v>
      </c>
      <c r="C224" s="6" t="str">
        <f>HYPERLINK("http://www.ncbi.nlm.nih.gov/sites/entrez?db=unigene&amp;cmd=search&amp;term=Xl.194", "Xl.194")</f>
        <v>Xl.194</v>
      </c>
      <c r="D224" s="6"/>
      <c r="F224" s="7"/>
    </row>
    <row r="225" spans="1:26">
      <c r="A225" s="2" t="s">
        <v>1204</v>
      </c>
      <c r="B225" s="21">
        <v>0.25737696207260674</v>
      </c>
      <c r="C225" s="6" t="str">
        <f>HYPERLINK("http://www.ncbi.nlm.nih.gov/sites/entrez?db=unigene&amp;cmd=search&amp;term=Xl.21465", "Xl.21465")</f>
        <v>Xl.21465</v>
      </c>
      <c r="D225" s="6"/>
      <c r="E225" s="2" t="s">
        <v>1205</v>
      </c>
      <c r="F225" s="7" t="s">
        <v>1206</v>
      </c>
      <c r="G225" s="2" t="s">
        <v>1207</v>
      </c>
      <c r="H225" s="2" t="s">
        <v>1208</v>
      </c>
      <c r="I225" s="2" t="s">
        <v>1209</v>
      </c>
      <c r="J225" s="2" t="s">
        <v>1208</v>
      </c>
      <c r="K225" s="2" t="s">
        <v>1210</v>
      </c>
      <c r="L225" s="1" t="s">
        <v>3552</v>
      </c>
      <c r="M225" s="8" t="s">
        <v>3727</v>
      </c>
      <c r="N225" s="9" t="s">
        <v>3768</v>
      </c>
      <c r="O225" s="9" t="s">
        <v>3553</v>
      </c>
    </row>
    <row r="226" spans="1:26">
      <c r="A226" s="2" t="s">
        <v>1211</v>
      </c>
      <c r="B226" s="21">
        <v>0.25872713933853103</v>
      </c>
      <c r="C226" s="6" t="str">
        <f>HYPERLINK("http://www.ncbi.nlm.nih.gov/sites/entrez?db=unigene&amp;cmd=search&amp;term=Xl.12110", "Xl.12110")</f>
        <v>Xl.12110</v>
      </c>
      <c r="D226" s="6"/>
      <c r="F226" s="7" t="s">
        <v>3721</v>
      </c>
    </row>
    <row r="227" spans="1:26" ht="14">
      <c r="A227" s="2" t="s">
        <v>1212</v>
      </c>
      <c r="B227" s="21">
        <v>0.25890794693339042</v>
      </c>
      <c r="C227" s="6" t="str">
        <f>HYPERLINK("http://www.ncbi.nlm.nih.gov/sites/entrez?db=unigene&amp;cmd=search&amp;term=Xl.56543", "Xl.56543")</f>
        <v>Xl.56543</v>
      </c>
      <c r="D227" s="6"/>
      <c r="F227" s="7" t="s">
        <v>3721</v>
      </c>
      <c r="Z227" s="17"/>
    </row>
    <row r="228" spans="1:26" ht="14">
      <c r="A228" s="2" t="s">
        <v>1213</v>
      </c>
      <c r="B228" s="21">
        <v>0.25895617180024111</v>
      </c>
      <c r="C228" s="6" t="str">
        <f>HYPERLINK("http://www.ncbi.nlm.nih.gov/sites/entrez?db=unigene&amp;cmd=search&amp;term=Xl.41236", "Xl.41236")</f>
        <v>Xl.41236</v>
      </c>
      <c r="D228" s="6"/>
      <c r="F228" s="7" t="s">
        <v>3721</v>
      </c>
      <c r="Z228" s="17"/>
    </row>
    <row r="229" spans="1:26" ht="14">
      <c r="A229" s="2" t="s">
        <v>1214</v>
      </c>
      <c r="B229" s="21">
        <v>0.25985077932130674</v>
      </c>
      <c r="C229" s="6" t="str">
        <f>HYPERLINK("http://www.ncbi.nlm.nih.gov/sites/entrez?db=unigene&amp;cmd=search&amp;term=Xl.56871", "Xl.56871")</f>
        <v>Xl.56871</v>
      </c>
      <c r="D229" s="6"/>
      <c r="F229" s="7" t="s">
        <v>3721</v>
      </c>
      <c r="Z229" s="17"/>
    </row>
    <row r="230" spans="1:26" ht="14">
      <c r="A230" s="2" t="s">
        <v>1215</v>
      </c>
      <c r="B230" s="21">
        <v>0.26100138292289654</v>
      </c>
      <c r="C230" s="6" t="str">
        <f>HYPERLINK("http://www.ncbi.nlm.nih.gov/sites/entrez?db=unigene&amp;cmd=search&amp;term=Xl.56222", "Xl.56222")</f>
        <v>Xl.56222</v>
      </c>
      <c r="D230" s="9" t="s">
        <v>1216</v>
      </c>
      <c r="F230" s="7" t="s">
        <v>3721</v>
      </c>
      <c r="G230" s="2" t="s">
        <v>1217</v>
      </c>
      <c r="H230" s="2" t="s">
        <v>1218</v>
      </c>
      <c r="I230" s="2" t="s">
        <v>2710</v>
      </c>
      <c r="J230" s="2" t="s">
        <v>2709</v>
      </c>
      <c r="K230" s="2" t="s">
        <v>2711</v>
      </c>
      <c r="L230" s="1" t="s">
        <v>2712</v>
      </c>
      <c r="M230" s="8" t="s">
        <v>3727</v>
      </c>
      <c r="N230" s="9" t="s">
        <v>3598</v>
      </c>
      <c r="O230" s="1" t="s">
        <v>2691</v>
      </c>
      <c r="Z230" s="17"/>
    </row>
    <row r="231" spans="1:26">
      <c r="A231" s="2" t="s">
        <v>1219</v>
      </c>
      <c r="B231" s="21">
        <v>0.26126508964705958</v>
      </c>
      <c r="C231" s="6" t="str">
        <f>HYPERLINK("http://www.ncbi.nlm.nih.gov/sites/entrez?db=unigene&amp;cmd=search&amp;term=Xl.24673", "Xl.24673")</f>
        <v>Xl.24673</v>
      </c>
      <c r="D231" s="6"/>
      <c r="F231" s="7" t="s">
        <v>3721</v>
      </c>
    </row>
    <row r="232" spans="1:26">
      <c r="A232" s="2" t="s">
        <v>1220</v>
      </c>
      <c r="B232" s="21">
        <v>0.26127602692084573</v>
      </c>
      <c r="C232" s="6" t="str">
        <f>HYPERLINK("http://www.ncbi.nlm.nih.gov/sites/entrez?db=unigene&amp;cmd=search&amp;term=Xl.18906", "Xl.18906")</f>
        <v>Xl.18906</v>
      </c>
      <c r="D232" s="6"/>
      <c r="F232" s="7" t="s">
        <v>3721</v>
      </c>
    </row>
    <row r="233" spans="1:26" ht="14">
      <c r="A233" s="2" t="s">
        <v>1221</v>
      </c>
      <c r="B233" s="21">
        <v>0.26147347004039079</v>
      </c>
      <c r="C233" s="6" t="str">
        <f>HYPERLINK("http://www.ncbi.nlm.nih.gov/sites/entrez?db=unigene&amp;cmd=search&amp;term=Xl.46892", "Xl.46892")</f>
        <v>Xl.46892</v>
      </c>
      <c r="D233" s="6"/>
      <c r="F233" s="7" t="s">
        <v>3721</v>
      </c>
      <c r="Z233" s="17"/>
    </row>
    <row r="234" spans="1:26" ht="14">
      <c r="A234" s="2" t="s">
        <v>1222</v>
      </c>
      <c r="B234" s="21">
        <v>0.26167270387813085</v>
      </c>
      <c r="C234" s="6" t="str">
        <f>HYPERLINK("http://www.ncbi.nlm.nih.gov/sites/entrez?db=unigene&amp;cmd=search&amp;term=Xl.54522", "Xl.54522")</f>
        <v>Xl.54522</v>
      </c>
      <c r="D234" s="6"/>
      <c r="F234" s="7" t="s">
        <v>3721</v>
      </c>
      <c r="Z234" s="17"/>
    </row>
    <row r="235" spans="1:26">
      <c r="A235" s="2" t="s">
        <v>1223</v>
      </c>
      <c r="B235" s="21">
        <v>0.26244817395188491</v>
      </c>
      <c r="C235" s="6" t="str">
        <f>HYPERLINK("http://www.ncbi.nlm.nih.gov/sites/entrez?db=unigene&amp;cmd=search&amp;term=Xl.10648", "Xl.10648")</f>
        <v>Xl.10648</v>
      </c>
      <c r="D235" s="9" t="s">
        <v>1224</v>
      </c>
      <c r="F235" s="7"/>
    </row>
    <row r="236" spans="1:26">
      <c r="A236" s="2" t="s">
        <v>1225</v>
      </c>
      <c r="B236" s="21">
        <v>0.26256842590102125</v>
      </c>
      <c r="C236" s="6" t="str">
        <f>HYPERLINK("http://www.ncbi.nlm.nih.gov/sites/entrez?db=unigene&amp;cmd=search&amp;term=Xl.16147", "Xl.16147")</f>
        <v>Xl.16147</v>
      </c>
      <c r="D236" s="6"/>
      <c r="F236" s="7" t="s">
        <v>3721</v>
      </c>
    </row>
    <row r="237" spans="1:26">
      <c r="A237" s="2" t="s">
        <v>1226</v>
      </c>
      <c r="B237" s="21">
        <v>0.26260158522618188</v>
      </c>
      <c r="C237" s="6" t="str">
        <f>HYPERLINK("http://www.ncbi.nlm.nih.gov/sites/entrez?db=unigene&amp;cmd=search&amp;term=Xl.1321", "Xl.1321")</f>
        <v>Xl.1321</v>
      </c>
      <c r="D237" s="6"/>
      <c r="F237" s="7" t="s">
        <v>3721</v>
      </c>
    </row>
    <row r="238" spans="1:26" ht="14">
      <c r="A238" s="2" t="s">
        <v>1227</v>
      </c>
      <c r="B238" s="21">
        <v>0.26300117454813127</v>
      </c>
      <c r="C238" s="6" t="str">
        <f>HYPERLINK("http://www.ncbi.nlm.nih.gov/sites/entrez?db=unigene&amp;cmd=search&amp;term=Xl.56616", "Xl.56616")</f>
        <v>Xl.56616</v>
      </c>
      <c r="D238" s="9" t="s">
        <v>1228</v>
      </c>
      <c r="F238" s="7" t="s">
        <v>3721</v>
      </c>
      <c r="Z238" s="17"/>
    </row>
    <row r="239" spans="1:26" ht="14">
      <c r="A239" s="2" t="s">
        <v>1229</v>
      </c>
      <c r="B239" s="21">
        <v>0.26495198300755718</v>
      </c>
      <c r="C239" s="6" t="str">
        <f>HYPERLINK("http://www.ncbi.nlm.nih.gov/sites/entrez?db=unigene&amp;cmd=search&amp;term=Xl.47477", "Xl.47477")</f>
        <v>Xl.47477</v>
      </c>
      <c r="D239" s="6"/>
      <c r="F239" s="7"/>
      <c r="G239" s="2" t="s">
        <v>1230</v>
      </c>
      <c r="H239" s="2" t="s">
        <v>1231</v>
      </c>
      <c r="I239" s="2" t="s">
        <v>1232</v>
      </c>
      <c r="J239" s="2" t="s">
        <v>1231</v>
      </c>
      <c r="K239" s="2" t="s">
        <v>1233</v>
      </c>
      <c r="L239" s="1" t="s">
        <v>3697</v>
      </c>
      <c r="M239" s="8" t="s">
        <v>3727</v>
      </c>
      <c r="N239" s="9" t="s">
        <v>3698</v>
      </c>
      <c r="O239" s="9" t="s">
        <v>3699</v>
      </c>
      <c r="P239" s="1" t="s">
        <v>3700</v>
      </c>
      <c r="Z239" s="17"/>
    </row>
    <row r="240" spans="1:26" ht="14">
      <c r="A240" s="2" t="s">
        <v>1234</v>
      </c>
      <c r="B240" s="21">
        <v>0.26519614498066202</v>
      </c>
      <c r="C240" s="6" t="str">
        <f>HYPERLINK("http://www.ncbi.nlm.nih.gov/sites/entrez?db=unigene&amp;cmd=search&amp;term=Xl.53842", "Xl.53842")</f>
        <v>Xl.53842</v>
      </c>
      <c r="D240" s="9" t="s">
        <v>1235</v>
      </c>
      <c r="F240" s="7" t="s">
        <v>3721</v>
      </c>
      <c r="Z240" s="17"/>
    </row>
    <row r="241" spans="1:26">
      <c r="A241" s="2" t="s">
        <v>1236</v>
      </c>
      <c r="B241" s="21">
        <v>0.26556449164132201</v>
      </c>
      <c r="C241" s="6" t="str">
        <f>HYPERLINK("http://www.ncbi.nlm.nih.gov/sites/entrez?db=unigene&amp;cmd=search&amp;term=Xl.23584", "Xl.23584")</f>
        <v>Xl.23584</v>
      </c>
      <c r="D241" s="6"/>
      <c r="E241" s="2" t="s">
        <v>1237</v>
      </c>
      <c r="F241" s="7" t="s">
        <v>1112</v>
      </c>
    </row>
    <row r="242" spans="1:26" ht="14">
      <c r="A242" s="2" t="s">
        <v>1113</v>
      </c>
      <c r="B242" s="21">
        <v>0.26580066871503355</v>
      </c>
      <c r="C242" s="6" t="str">
        <f>HYPERLINK("http://www.ncbi.nlm.nih.gov/sites/entrez?db=unigene&amp;cmd=search&amp;term=Xl.53469", "Xl.53469")</f>
        <v>Xl.53469</v>
      </c>
      <c r="D242" s="9" t="s">
        <v>1114</v>
      </c>
      <c r="F242" s="7" t="s">
        <v>1115</v>
      </c>
      <c r="G242" s="2" t="s">
        <v>1116</v>
      </c>
      <c r="H242" s="2" t="s">
        <v>1117</v>
      </c>
      <c r="I242" s="2" t="s">
        <v>1118</v>
      </c>
      <c r="J242" s="2" t="s">
        <v>1117</v>
      </c>
      <c r="K242" s="2" t="s">
        <v>1119</v>
      </c>
      <c r="L242" s="1" t="s">
        <v>2798</v>
      </c>
      <c r="M242" s="8" t="s">
        <v>3727</v>
      </c>
      <c r="N242" s="9" t="s">
        <v>3728</v>
      </c>
      <c r="O242" s="9" t="s">
        <v>3668</v>
      </c>
      <c r="P242" s="9" t="s">
        <v>3669</v>
      </c>
      <c r="Q242" s="9" t="s">
        <v>3670</v>
      </c>
      <c r="R242" s="9" t="s">
        <v>3671</v>
      </c>
      <c r="S242" s="9" t="s">
        <v>3629</v>
      </c>
      <c r="Z242" s="17"/>
    </row>
    <row r="243" spans="1:26" ht="14">
      <c r="A243" s="2" t="s">
        <v>1120</v>
      </c>
      <c r="B243" s="21">
        <v>0.26691194902115994</v>
      </c>
      <c r="C243" s="6" t="str">
        <f>HYPERLINK("http://www.ncbi.nlm.nih.gov/sites/entrez?db=unigene&amp;cmd=search&amp;term=Xl.54971", "Xl.54971")</f>
        <v>Xl.54971</v>
      </c>
      <c r="D243" s="9" t="s">
        <v>1121</v>
      </c>
      <c r="F243" s="7" t="s">
        <v>1122</v>
      </c>
      <c r="G243" s="2" t="s">
        <v>1123</v>
      </c>
      <c r="H243" s="2" t="s">
        <v>1124</v>
      </c>
      <c r="I243" s="2" t="s">
        <v>1125</v>
      </c>
      <c r="J243" s="2" t="s">
        <v>1126</v>
      </c>
      <c r="K243" s="2" t="s">
        <v>1127</v>
      </c>
      <c r="L243" s="1" t="s">
        <v>1128</v>
      </c>
      <c r="M243" s="8" t="s">
        <v>3727</v>
      </c>
      <c r="N243" s="9" t="s">
        <v>3728</v>
      </c>
      <c r="O243" s="9" t="s">
        <v>3750</v>
      </c>
      <c r="P243" s="9" t="s">
        <v>3751</v>
      </c>
      <c r="Q243" s="1" t="s">
        <v>1129</v>
      </c>
      <c r="Z243" s="17"/>
    </row>
    <row r="244" spans="1:26" ht="14">
      <c r="A244" s="2" t="s">
        <v>1130</v>
      </c>
      <c r="B244" s="21">
        <v>0.26713965303455955</v>
      </c>
      <c r="C244" s="9" t="str">
        <f>HYPERLINK("http://www.ncbi.nlm.nih.gov/sites/entrez?db=unigene&amp;cmd=search&amp;term=Xl.51011", "Xl.51011")</f>
        <v>Xl.51011</v>
      </c>
      <c r="D244" s="9" t="s">
        <v>1131</v>
      </c>
      <c r="F244" s="7" t="s">
        <v>3721</v>
      </c>
      <c r="Z244" s="17"/>
    </row>
    <row r="245" spans="1:26" ht="14">
      <c r="A245" s="2" t="s">
        <v>1132</v>
      </c>
      <c r="B245" s="21">
        <v>0.26724213844282724</v>
      </c>
      <c r="C245" s="6" t="str">
        <f>HYPERLINK("http://www.ncbi.nlm.nih.gov/sites/entrez?db=unigene&amp;cmd=search&amp;term=Xl.4119", "Xl.4119")</f>
        <v>Xl.4119</v>
      </c>
      <c r="D245" s="9" t="s">
        <v>1133</v>
      </c>
      <c r="F245" s="7" t="s">
        <v>3721</v>
      </c>
      <c r="Z245" s="17"/>
    </row>
    <row r="246" spans="1:26">
      <c r="A246" s="2" t="s">
        <v>1134</v>
      </c>
      <c r="B246" s="21">
        <v>0.26785932507283006</v>
      </c>
      <c r="C246" s="6" t="str">
        <f>HYPERLINK("http://www.ncbi.nlm.nih.gov/sites/entrez?db=unigene&amp;cmd=search&amp;term=Xl.15894", "Xl.15894")</f>
        <v>Xl.15894</v>
      </c>
      <c r="D246" s="9" t="s">
        <v>1135</v>
      </c>
      <c r="F246" s="7" t="s">
        <v>1136</v>
      </c>
      <c r="I246" s="2" t="s">
        <v>1137</v>
      </c>
      <c r="J246" s="2" t="s">
        <v>1138</v>
      </c>
      <c r="K246" s="2" t="s">
        <v>1139</v>
      </c>
      <c r="L246" s="1" t="s">
        <v>1140</v>
      </c>
      <c r="M246" s="8" t="s">
        <v>3727</v>
      </c>
      <c r="N246" s="9" t="s">
        <v>3768</v>
      </c>
      <c r="O246" s="9" t="s">
        <v>3769</v>
      </c>
      <c r="P246" s="9" t="s">
        <v>3406</v>
      </c>
      <c r="Q246" s="9" t="s">
        <v>3407</v>
      </c>
      <c r="R246" s="9" t="s">
        <v>3408</v>
      </c>
      <c r="S246" s="9" t="s">
        <v>3409</v>
      </c>
      <c r="T246" s="9" t="s">
        <v>1141</v>
      </c>
      <c r="U246" s="9" t="s">
        <v>1142</v>
      </c>
      <c r="V246" s="1" t="s">
        <v>1143</v>
      </c>
    </row>
    <row r="247" spans="1:26">
      <c r="A247" s="2" t="s">
        <v>1144</v>
      </c>
      <c r="B247" s="21">
        <v>0.26923091567524426</v>
      </c>
      <c r="C247" s="6" t="str">
        <f>HYPERLINK("http://www.ncbi.nlm.nih.gov/sites/entrez?db=unigene&amp;cmd=search&amp;term=Xl.12351", "Xl.12351")</f>
        <v>Xl.12351</v>
      </c>
      <c r="D247" s="6"/>
      <c r="F247" s="7" t="s">
        <v>3721</v>
      </c>
    </row>
    <row r="248" spans="1:26">
      <c r="A248" s="2" t="s">
        <v>1145</v>
      </c>
      <c r="B248" s="21">
        <v>0.26939052519744588</v>
      </c>
      <c r="C248" s="6" t="str">
        <f>HYPERLINK("http://www.ncbi.nlm.nih.gov/sites/entrez?db=unigene&amp;cmd=search&amp;term=Xl.1154", "Xl.1154")</f>
        <v>Xl.1154</v>
      </c>
      <c r="D248" s="9" t="s">
        <v>1146</v>
      </c>
      <c r="F248" s="7"/>
      <c r="G248" s="2" t="s">
        <v>3311</v>
      </c>
      <c r="H248" s="2" t="s">
        <v>3312</v>
      </c>
      <c r="I248" s="2" t="s">
        <v>3313</v>
      </c>
      <c r="J248" s="2" t="s">
        <v>3312</v>
      </c>
      <c r="K248" s="2" t="s">
        <v>3314</v>
      </c>
      <c r="L248" s="1" t="s">
        <v>3628</v>
      </c>
      <c r="M248" s="8" t="s">
        <v>3727</v>
      </c>
      <c r="N248" s="9" t="s">
        <v>3728</v>
      </c>
      <c r="O248" s="9" t="s">
        <v>3668</v>
      </c>
      <c r="P248" s="9" t="s">
        <v>3669</v>
      </c>
      <c r="Q248" s="9" t="s">
        <v>3670</v>
      </c>
      <c r="R248" s="9" t="s">
        <v>3671</v>
      </c>
      <c r="S248" s="9" t="s">
        <v>3629</v>
      </c>
      <c r="T248" s="1" t="s">
        <v>3630</v>
      </c>
    </row>
    <row r="249" spans="1:26" ht="14">
      <c r="A249" s="2" t="s">
        <v>1147</v>
      </c>
      <c r="B249" s="21">
        <v>0.26951649373616626</v>
      </c>
      <c r="C249" s="6" t="str">
        <f>HYPERLINK("http://www.ncbi.nlm.nih.gov/sites/entrez?db=unigene&amp;cmd=search&amp;term=Xl.53522", "Xl.53522")</f>
        <v>Xl.53522</v>
      </c>
      <c r="D249" s="9" t="s">
        <v>1148</v>
      </c>
      <c r="F249" s="7" t="s">
        <v>1149</v>
      </c>
      <c r="G249" s="2" t="s">
        <v>1150</v>
      </c>
      <c r="H249" s="2" t="s">
        <v>1151</v>
      </c>
      <c r="I249" s="2" t="s">
        <v>1152</v>
      </c>
      <c r="J249" s="2" t="s">
        <v>1151</v>
      </c>
      <c r="K249" s="2" t="s">
        <v>1153</v>
      </c>
      <c r="L249" s="13" t="s">
        <v>3552</v>
      </c>
      <c r="M249" s="8" t="s">
        <v>3727</v>
      </c>
      <c r="N249" s="9" t="s">
        <v>3768</v>
      </c>
      <c r="O249" s="9" t="s">
        <v>3553</v>
      </c>
      <c r="Z249" s="17"/>
    </row>
    <row r="250" spans="1:26" ht="14">
      <c r="A250" s="2" t="s">
        <v>1154</v>
      </c>
      <c r="B250" s="21">
        <v>0.26974325149713635</v>
      </c>
      <c r="C250" s="6" t="str">
        <f>HYPERLINK("http://www.ncbi.nlm.nih.gov/sites/entrez?db=unigene&amp;cmd=search&amp;term=Xl.54740", "Xl.54740")</f>
        <v>Xl.54740</v>
      </c>
      <c r="D250" s="9" t="s">
        <v>1155</v>
      </c>
      <c r="F250" s="7" t="s">
        <v>1156</v>
      </c>
      <c r="I250" s="2" t="s">
        <v>1157</v>
      </c>
      <c r="J250" s="2" t="s">
        <v>1158</v>
      </c>
      <c r="K250" s="2" t="s">
        <v>1159</v>
      </c>
      <c r="L250" s="1" t="s">
        <v>2832</v>
      </c>
      <c r="M250" s="1" t="s">
        <v>3248</v>
      </c>
      <c r="Z250" s="17"/>
    </row>
    <row r="251" spans="1:26" ht="14">
      <c r="A251" s="2" t="s">
        <v>1160</v>
      </c>
      <c r="B251" s="21">
        <v>0.27011768300575673</v>
      </c>
      <c r="C251" s="6" t="str">
        <f>HYPERLINK("http://www.ncbi.nlm.nih.gov/sites/entrez?db=unigene&amp;cmd=search&amp;term=Xl.47763", "Xl.47763")</f>
        <v>Xl.47763</v>
      </c>
      <c r="D251" s="9" t="s">
        <v>1161</v>
      </c>
      <c r="F251" s="7" t="s">
        <v>3721</v>
      </c>
      <c r="Z251" s="17"/>
    </row>
    <row r="252" spans="1:26">
      <c r="A252" s="2" t="s">
        <v>1162</v>
      </c>
      <c r="B252" s="21">
        <v>0.27076793941316962</v>
      </c>
      <c r="C252" s="6" t="str">
        <f>HYPERLINK("http://www.ncbi.nlm.nih.gov/sites/entrez?db=unigene&amp;cmd=search&amp;term=Xl.192", "Xl.192")</f>
        <v>Xl.192</v>
      </c>
      <c r="D252" s="6"/>
      <c r="E252" s="2" t="s">
        <v>1163</v>
      </c>
      <c r="F252" s="7"/>
    </row>
    <row r="253" spans="1:26">
      <c r="A253" s="2" t="s">
        <v>1164</v>
      </c>
      <c r="B253" s="21">
        <v>0.27087108327658765</v>
      </c>
      <c r="C253" s="6" t="str">
        <f>HYPERLINK("http://www.ncbi.nlm.nih.gov/sites/entrez?db=unigene&amp;cmd=search&amp;term=Xl.17820", "Xl.17820")</f>
        <v>Xl.17820</v>
      </c>
      <c r="D253" s="6"/>
      <c r="F253" s="7" t="s">
        <v>3721</v>
      </c>
    </row>
    <row r="254" spans="1:26">
      <c r="A254" s="2" t="s">
        <v>1165</v>
      </c>
      <c r="B254" s="21">
        <v>0.27153446595718633</v>
      </c>
      <c r="C254" s="6" t="str">
        <f>HYPERLINK("http://www.ncbi.nlm.nih.gov/sites/entrez?db=unigene&amp;cmd=search&amp;term=Xl.14141", "Xl.14141")</f>
        <v>Xl.14141</v>
      </c>
      <c r="D254" s="9" t="s">
        <v>1166</v>
      </c>
      <c r="F254" s="7" t="s">
        <v>3721</v>
      </c>
    </row>
    <row r="255" spans="1:26" ht="14">
      <c r="A255" s="2" t="s">
        <v>1167</v>
      </c>
      <c r="B255" s="21">
        <v>0.27183605967835855</v>
      </c>
      <c r="C255" s="6" t="str">
        <f>HYPERLINK("http://www.ncbi.nlm.nih.gov/sites/entrez?db=unigene&amp;cmd=search&amp;term=Xl.918", "Xl.918")</f>
        <v>Xl.918</v>
      </c>
      <c r="D255" s="6"/>
      <c r="E255" s="2" t="s">
        <v>1168</v>
      </c>
      <c r="F255" s="7"/>
      <c r="I255" s="2" t="s">
        <v>1169</v>
      </c>
      <c r="J255" s="2" t="s">
        <v>1065</v>
      </c>
      <c r="K255" s="2" t="s">
        <v>1066</v>
      </c>
      <c r="L255" s="1" t="s">
        <v>3438</v>
      </c>
      <c r="M255" s="8" t="s">
        <v>3727</v>
      </c>
      <c r="N255" s="9" t="s">
        <v>3728</v>
      </c>
      <c r="O255" s="9" t="s">
        <v>3439</v>
      </c>
      <c r="P255" s="9" t="s">
        <v>3440</v>
      </c>
      <c r="Q255" s="1" t="s">
        <v>3441</v>
      </c>
      <c r="Z255" s="17"/>
    </row>
    <row r="256" spans="1:26" ht="14">
      <c r="A256" s="2" t="s">
        <v>1067</v>
      </c>
      <c r="B256" s="21">
        <v>0.27320473419964431</v>
      </c>
      <c r="C256" s="6" t="str">
        <f>HYPERLINK("http://www.ncbi.nlm.nih.gov/sites/entrez?db=unigene&amp;cmd=search&amp;term=Xl.53041", "Xl.53041")</f>
        <v>Xl.53041</v>
      </c>
      <c r="D256" s="9" t="s">
        <v>1597</v>
      </c>
      <c r="F256" s="7" t="s">
        <v>1598</v>
      </c>
      <c r="Z256" s="17"/>
    </row>
    <row r="257" spans="1:26" ht="14">
      <c r="A257" s="2" t="s">
        <v>1068</v>
      </c>
      <c r="B257" s="21">
        <v>0.27442143591106755</v>
      </c>
      <c r="C257" s="6" t="str">
        <f>HYPERLINK("http://www.ncbi.nlm.nih.gov/sites/entrez?db=unigene&amp;cmd=search&amp;term=Xl.52680", "Xl.52680")</f>
        <v>Xl.52680</v>
      </c>
      <c r="D257" s="9" t="s">
        <v>1069</v>
      </c>
      <c r="F257" s="7" t="s">
        <v>1070</v>
      </c>
      <c r="Z257" s="17"/>
    </row>
    <row r="258" spans="1:26" ht="14">
      <c r="A258" s="2" t="s">
        <v>1071</v>
      </c>
      <c r="B258" s="21">
        <v>0.27465406086896926</v>
      </c>
      <c r="C258" s="6" t="str">
        <f>HYPERLINK("http://www.ncbi.nlm.nih.gov/sites/entrez?db=unigene&amp;cmd=search&amp;term=Xl.52188", "Xl.52188")</f>
        <v>Xl.52188</v>
      </c>
      <c r="D258" s="9" t="s">
        <v>1072</v>
      </c>
      <c r="F258" s="7" t="s">
        <v>3721</v>
      </c>
      <c r="Z258" s="17"/>
    </row>
    <row r="259" spans="1:26" ht="14">
      <c r="A259" s="2" t="s">
        <v>1073</v>
      </c>
      <c r="B259" s="21">
        <v>0.27508360624007011</v>
      </c>
      <c r="C259" s="6" t="str">
        <f>HYPERLINK("http://www.ncbi.nlm.nih.gov/sites/entrez?db=unigene&amp;cmd=search&amp;term=Xl.51632", "Xl.51632")</f>
        <v>Xl.51632</v>
      </c>
      <c r="D259" s="9" t="s">
        <v>1074</v>
      </c>
      <c r="F259" s="7" t="s">
        <v>1075</v>
      </c>
      <c r="Z259" s="17"/>
    </row>
    <row r="260" spans="1:26" ht="14">
      <c r="A260" s="2" t="s">
        <v>1076</v>
      </c>
      <c r="B260" s="21">
        <v>0.2754148147929103</v>
      </c>
      <c r="C260" s="6" t="str">
        <f>HYPERLINK("http://www.ncbi.nlm.nih.gov/sites/entrez?db=unigene&amp;cmd=search&amp;term=Xl.55648", "Xl.55648")</f>
        <v>Xl.55648</v>
      </c>
      <c r="D260" s="6"/>
      <c r="F260" s="7" t="s">
        <v>1077</v>
      </c>
      <c r="Z260" s="17"/>
    </row>
    <row r="261" spans="1:26" ht="14">
      <c r="A261" s="2" t="s">
        <v>1078</v>
      </c>
      <c r="B261" s="21">
        <v>0.27588344667744136</v>
      </c>
      <c r="C261" s="6" t="str">
        <f>HYPERLINK("http://www.ncbi.nlm.nih.gov/sites/entrez?db=unigene&amp;cmd=search&amp;term=Xl.33981", "Xl.33981")</f>
        <v>Xl.33981</v>
      </c>
      <c r="D261" s="9" t="s">
        <v>1079</v>
      </c>
      <c r="F261" s="7" t="s">
        <v>1080</v>
      </c>
      <c r="Z261" s="17"/>
    </row>
    <row r="262" spans="1:26">
      <c r="A262" s="2" t="s">
        <v>1081</v>
      </c>
      <c r="B262" s="21">
        <v>0.2765151846259824</v>
      </c>
      <c r="C262" s="6" t="str">
        <f>HYPERLINK("http://www.ncbi.nlm.nih.gov/sites/entrez?db=unigene&amp;cmd=search&amp;term=Xl.13436", "Xl.13436")</f>
        <v>Xl.13436</v>
      </c>
      <c r="D262" s="6"/>
      <c r="F262" s="7" t="s">
        <v>1082</v>
      </c>
    </row>
    <row r="263" spans="1:26">
      <c r="A263" s="2" t="s">
        <v>1083</v>
      </c>
      <c r="B263" s="21">
        <v>0.27665100450021923</v>
      </c>
      <c r="C263" s="6" t="str">
        <f>HYPERLINK("http://www.ncbi.nlm.nih.gov/sites/entrez?db=unigene&amp;cmd=search&amp;term=Xl.12855", "Xl.12855")</f>
        <v>Xl.12855</v>
      </c>
      <c r="D263" s="6"/>
      <c r="F263" s="7" t="s">
        <v>3721</v>
      </c>
    </row>
    <row r="264" spans="1:26">
      <c r="A264" s="2" t="s">
        <v>1084</v>
      </c>
      <c r="B264" s="21">
        <v>0.27805744546929939</v>
      </c>
      <c r="C264" s="6" t="str">
        <f>HYPERLINK("http://www.ncbi.nlm.nih.gov/sites/entrez?db=unigene&amp;cmd=search&amp;term=Xl.16167", "Xl.16167")</f>
        <v>Xl.16167</v>
      </c>
      <c r="D264" s="6"/>
      <c r="F264" s="7" t="s">
        <v>3721</v>
      </c>
    </row>
    <row r="265" spans="1:26">
      <c r="A265" s="2" t="s">
        <v>1085</v>
      </c>
      <c r="B265" s="21">
        <v>0.27839052911281215</v>
      </c>
      <c r="C265" s="6" t="str">
        <f>HYPERLINK("http://www.ncbi.nlm.nih.gov/sites/entrez?db=unigene&amp;cmd=search&amp;term=Xl.17943", "Xl.17943")</f>
        <v>Xl.17943</v>
      </c>
      <c r="D265" s="6"/>
      <c r="F265" s="7"/>
      <c r="I265" s="2" t="s">
        <v>1086</v>
      </c>
      <c r="J265" s="2" t="s">
        <v>1087</v>
      </c>
      <c r="K265" s="2" t="s">
        <v>1088</v>
      </c>
      <c r="L265" s="1" t="s">
        <v>1376</v>
      </c>
      <c r="M265" s="1" t="s">
        <v>3365</v>
      </c>
      <c r="N265" s="9" t="s">
        <v>3768</v>
      </c>
      <c r="O265" s="9" t="s">
        <v>3769</v>
      </c>
      <c r="P265" s="9" t="s">
        <v>3406</v>
      </c>
      <c r="Q265" s="1" t="s">
        <v>1377</v>
      </c>
    </row>
    <row r="266" spans="1:26">
      <c r="A266" s="2" t="s">
        <v>1089</v>
      </c>
      <c r="B266" s="21">
        <v>0.27867096649389328</v>
      </c>
      <c r="C266" s="6" t="str">
        <f>HYPERLINK("http://www.ncbi.nlm.nih.gov/sites/entrez?db=unigene&amp;cmd=search&amp;term=Xl.23608", "Xl.23608")</f>
        <v>Xl.23608</v>
      </c>
      <c r="D266" s="9" t="s">
        <v>1610</v>
      </c>
      <c r="F266" s="7" t="s">
        <v>1611</v>
      </c>
      <c r="I266" s="2" t="s">
        <v>1612</v>
      </c>
      <c r="J266" s="2" t="s">
        <v>1613</v>
      </c>
      <c r="K266" s="2" t="s">
        <v>1614</v>
      </c>
    </row>
    <row r="267" spans="1:26" ht="14">
      <c r="A267" s="2" t="s">
        <v>1090</v>
      </c>
      <c r="B267" s="21">
        <v>0.27887225559112894</v>
      </c>
      <c r="C267" s="6" t="str">
        <f>HYPERLINK("http://www.ncbi.nlm.nih.gov/sites/entrez?db=unigene&amp;cmd=search&amp;term=Xl.55986", "Xl.55986")</f>
        <v>Xl.55986</v>
      </c>
      <c r="D267" s="9" t="s">
        <v>1091</v>
      </c>
      <c r="F267" s="7"/>
      <c r="Z267" s="17"/>
    </row>
    <row r="268" spans="1:26">
      <c r="A268" s="2" t="s">
        <v>1092</v>
      </c>
      <c r="B268" s="21">
        <v>0.27900898453374373</v>
      </c>
      <c r="C268" s="6" t="str">
        <f>HYPERLINK("http://www.ncbi.nlm.nih.gov/sites/entrez?db=unigene&amp;cmd=search&amp;term=Xl.1979", "Xl.1979")</f>
        <v>Xl.1979</v>
      </c>
      <c r="D268" s="6"/>
      <c r="F268" s="7" t="s">
        <v>3721</v>
      </c>
    </row>
    <row r="269" spans="1:26">
      <c r="A269" s="2" t="s">
        <v>1093</v>
      </c>
      <c r="B269" s="21">
        <v>0.27901253155506756</v>
      </c>
      <c r="C269" s="6" t="str">
        <f>HYPERLINK("http://www.ncbi.nlm.nih.gov/sites/entrez?db=unigene&amp;cmd=search&amp;term=Xl.22043", "Xl.22043")</f>
        <v>Xl.22043</v>
      </c>
      <c r="D269" s="9" t="s">
        <v>1094</v>
      </c>
      <c r="F269" s="7" t="s">
        <v>1095</v>
      </c>
      <c r="I269" s="2" t="s">
        <v>1096</v>
      </c>
      <c r="J269" s="2" t="s">
        <v>1097</v>
      </c>
      <c r="K269" s="2" t="s">
        <v>1098</v>
      </c>
      <c r="L269" s="1" t="s">
        <v>3364</v>
      </c>
      <c r="M269" s="1" t="s">
        <v>3365</v>
      </c>
      <c r="N269" s="9" t="s">
        <v>3699</v>
      </c>
    </row>
    <row r="270" spans="1:26">
      <c r="A270" s="2" t="s">
        <v>1099</v>
      </c>
      <c r="B270" s="21">
        <v>0.27940253475424043</v>
      </c>
      <c r="C270" s="6" t="str">
        <f>HYPERLINK("http://www.ncbi.nlm.nih.gov/sites/entrez?db=unigene&amp;cmd=search&amp;term=Xl.24690", "Xl.24690")</f>
        <v>Xl.24690</v>
      </c>
      <c r="D270" s="6"/>
      <c r="F270" s="7" t="s">
        <v>1100</v>
      </c>
    </row>
    <row r="271" spans="1:26">
      <c r="A271" s="2" t="s">
        <v>1101</v>
      </c>
      <c r="B271" s="21">
        <v>0.28382486855900946</v>
      </c>
      <c r="C271" s="6" t="str">
        <f>HYPERLINK("http://www.ncbi.nlm.nih.gov/sites/entrez?db=unigene&amp;cmd=search&amp;term=Xl.1177", "Xl.1177")</f>
        <v>Xl.1177</v>
      </c>
      <c r="D271" s="6"/>
      <c r="F271" s="7"/>
    </row>
    <row r="272" spans="1:26">
      <c r="A272" s="2" t="s">
        <v>1102</v>
      </c>
      <c r="B272" s="21">
        <v>0.28394579154239552</v>
      </c>
      <c r="C272" s="6" t="str">
        <f>HYPERLINK("http://www.ncbi.nlm.nih.gov/sites/entrez?db=unigene&amp;cmd=search&amp;term=Xl.19879", "Xl.19879")</f>
        <v>Xl.19879</v>
      </c>
      <c r="D272" s="6"/>
      <c r="F272" s="7" t="s">
        <v>3721</v>
      </c>
    </row>
    <row r="273" spans="1:26" ht="14">
      <c r="A273" s="2" t="s">
        <v>1103</v>
      </c>
      <c r="B273" s="21">
        <v>0.28490377281043155</v>
      </c>
      <c r="C273" s="6" t="str">
        <f>HYPERLINK("http://www.ncbi.nlm.nih.gov/sites/entrez?db=unigene&amp;cmd=search&amp;term=Xl.52200", "Xl.52200")</f>
        <v>Xl.52200</v>
      </c>
      <c r="D273" s="9" t="s">
        <v>1104</v>
      </c>
      <c r="F273" s="7" t="s">
        <v>3721</v>
      </c>
      <c r="Z273" s="17"/>
    </row>
    <row r="274" spans="1:26" ht="14">
      <c r="A274" s="2" t="s">
        <v>1105</v>
      </c>
      <c r="B274" s="21">
        <v>0.28565742296410068</v>
      </c>
      <c r="C274" s="6" t="str">
        <f>HYPERLINK("http://www.ncbi.nlm.nih.gov/sites/entrez?db=unigene&amp;cmd=search&amp;term=Xl.34211", "Xl.34211")</f>
        <v>Xl.34211</v>
      </c>
      <c r="D274" s="2" t="s">
        <v>3085</v>
      </c>
      <c r="F274" s="7" t="s">
        <v>1106</v>
      </c>
      <c r="Z274" s="17"/>
    </row>
    <row r="275" spans="1:26">
      <c r="A275" s="2" t="s">
        <v>1107</v>
      </c>
      <c r="B275" s="21">
        <v>0.2856799673768336</v>
      </c>
      <c r="C275" s="6" t="str">
        <f>HYPERLINK("http://www.ncbi.nlm.nih.gov/sites/entrez?db=unigene&amp;cmd=search&amp;term=Xl.13262", "Xl.13262")</f>
        <v>Xl.13262</v>
      </c>
      <c r="D275" s="9" t="s">
        <v>1108</v>
      </c>
      <c r="F275" s="7" t="s">
        <v>1109</v>
      </c>
    </row>
    <row r="276" spans="1:26">
      <c r="A276" s="2" t="s">
        <v>1110</v>
      </c>
      <c r="B276" s="21">
        <v>0.28762191052145814</v>
      </c>
      <c r="C276" s="6" t="str">
        <f>HYPERLINK("http://www.ncbi.nlm.nih.gov/sites/entrez?db=unigene&amp;cmd=search&amp;term=Xl.17644", "Xl.17644")</f>
        <v>Xl.17644</v>
      </c>
      <c r="D276" s="6"/>
      <c r="F276" s="7" t="s">
        <v>3721</v>
      </c>
    </row>
    <row r="277" spans="1:26" ht="14">
      <c r="A277" s="2" t="s">
        <v>1111</v>
      </c>
      <c r="B277" s="21">
        <v>0.29133802285594967</v>
      </c>
      <c r="C277" s="6" t="str">
        <f>HYPERLINK("http://www.ncbi.nlm.nih.gov/sites/entrez?db=unigene&amp;cmd=search&amp;term=Xl.52835", "Xl.52835")</f>
        <v>Xl.52835</v>
      </c>
      <c r="D277" s="9" t="s">
        <v>1013</v>
      </c>
      <c r="F277" s="7" t="s">
        <v>3721</v>
      </c>
      <c r="Z277" s="17"/>
    </row>
    <row r="278" spans="1:26">
      <c r="A278" s="2" t="s">
        <v>1014</v>
      </c>
      <c r="B278" s="21">
        <v>0.29168244163939566</v>
      </c>
      <c r="C278" s="6" t="str">
        <f>HYPERLINK("http://www.ncbi.nlm.nih.gov/sites/entrez?db=unigene&amp;cmd=search&amp;term=Xl.17750", "Xl.17750")</f>
        <v>Xl.17750</v>
      </c>
      <c r="D278" s="9" t="s">
        <v>1015</v>
      </c>
      <c r="F278" s="7" t="s">
        <v>3721</v>
      </c>
    </row>
    <row r="279" spans="1:26" ht="14">
      <c r="A279" s="2" t="s">
        <v>1016</v>
      </c>
      <c r="B279" s="21">
        <v>0.29234754832617399</v>
      </c>
      <c r="C279" s="6" t="str">
        <f>HYPERLINK("http://www.ncbi.nlm.nih.gov/sites/entrez?db=unigene&amp;cmd=search&amp;term=Xl.30164", "Xl.30164")</f>
        <v>Xl.30164</v>
      </c>
      <c r="D279" s="9" t="s">
        <v>1017</v>
      </c>
      <c r="F279" s="7" t="s">
        <v>1018</v>
      </c>
      <c r="I279" s="2" t="s">
        <v>1019</v>
      </c>
      <c r="J279" s="2" t="s">
        <v>1020</v>
      </c>
      <c r="K279" s="2" t="s">
        <v>1021</v>
      </c>
      <c r="L279" s="1" t="s">
        <v>3336</v>
      </c>
      <c r="M279" s="1" t="s">
        <v>3365</v>
      </c>
      <c r="N279" s="9" t="s">
        <v>3737</v>
      </c>
      <c r="O279" s="9" t="s">
        <v>3323</v>
      </c>
      <c r="P279" s="9" t="s">
        <v>3324</v>
      </c>
      <c r="Q279" s="9" t="s">
        <v>3325</v>
      </c>
      <c r="Z279" s="17"/>
    </row>
    <row r="280" spans="1:26">
      <c r="A280" s="2" t="s">
        <v>1022</v>
      </c>
      <c r="B280" s="21">
        <v>0.29311734631142788</v>
      </c>
      <c r="C280" s="6" t="str">
        <f>HYPERLINK("http://www.ncbi.nlm.nih.gov/sites/entrez?db=unigene&amp;cmd=search&amp;term=Xl.24576", "Xl.24576")</f>
        <v>Xl.24576</v>
      </c>
      <c r="D280" s="6"/>
      <c r="F280" s="7" t="s">
        <v>3721</v>
      </c>
    </row>
    <row r="281" spans="1:26">
      <c r="A281" s="2" t="s">
        <v>1023</v>
      </c>
      <c r="B281" s="21">
        <v>0.2942879736782264</v>
      </c>
      <c r="C281" s="6" t="str">
        <f>HYPERLINK("http://www.ncbi.nlm.nih.gov/sites/entrez?db=unigene&amp;cmd=search&amp;term=Xl.13696", "Xl.13696")</f>
        <v>Xl.13696</v>
      </c>
      <c r="D281" s="6"/>
      <c r="F281" s="7" t="s">
        <v>3721</v>
      </c>
    </row>
    <row r="282" spans="1:26" ht="14">
      <c r="A282" s="2" t="s">
        <v>1024</v>
      </c>
      <c r="B282" s="21">
        <v>0.29432684392157316</v>
      </c>
      <c r="C282" s="6" t="str">
        <f>HYPERLINK("http://www.ncbi.nlm.nih.gov/sites/entrez?db=unigene&amp;cmd=search&amp;term=Xl.53100", "Xl.53100")</f>
        <v>Xl.53100</v>
      </c>
      <c r="D282" s="6"/>
      <c r="F282" s="7" t="s">
        <v>3721</v>
      </c>
      <c r="Z282" s="17"/>
    </row>
    <row r="283" spans="1:26">
      <c r="A283" s="2" t="s">
        <v>1025</v>
      </c>
      <c r="B283" s="21">
        <v>0.29462059409353758</v>
      </c>
      <c r="C283" s="6" t="str">
        <f>HYPERLINK("http://www.ncbi.nlm.nih.gov/sites/entrez?db=unigene&amp;cmd=search&amp;term=Xl.13511", "Xl.13511")</f>
        <v>Xl.13511</v>
      </c>
      <c r="D283" s="9" t="s">
        <v>1069</v>
      </c>
      <c r="F283" s="7" t="s">
        <v>3721</v>
      </c>
    </row>
    <row r="284" spans="1:26" ht="14">
      <c r="A284" s="2" t="s">
        <v>1026</v>
      </c>
      <c r="B284" s="21">
        <v>0.29521588596147824</v>
      </c>
      <c r="C284" s="6" t="str">
        <f>HYPERLINK("http://www.ncbi.nlm.nih.gov/sites/entrez?db=unigene&amp;cmd=search&amp;term=Xl.55416", "Xl.55416")</f>
        <v>Xl.55416</v>
      </c>
      <c r="D284" s="6"/>
      <c r="F284" s="7" t="s">
        <v>1027</v>
      </c>
      <c r="I284" s="2" t="s">
        <v>1028</v>
      </c>
      <c r="J284" s="2" t="s">
        <v>1029</v>
      </c>
      <c r="K284" s="2" t="s">
        <v>1030</v>
      </c>
      <c r="Z284" s="17"/>
    </row>
    <row r="285" spans="1:26">
      <c r="A285" s="2" t="s">
        <v>1031</v>
      </c>
      <c r="B285" s="21">
        <v>0.29798988233813312</v>
      </c>
      <c r="C285" s="6" t="str">
        <f>HYPERLINK("http://www.ncbi.nlm.nih.gov/sites/entrez?db=unigene&amp;cmd=search&amp;term=Xl.1099", "Xl.1099")</f>
        <v>Xl.1099</v>
      </c>
      <c r="D285" s="6"/>
      <c r="F285" s="7"/>
      <c r="I285" s="2" t="s">
        <v>1032</v>
      </c>
      <c r="J285" s="2" t="s">
        <v>1033</v>
      </c>
      <c r="K285" s="2" t="s">
        <v>1034</v>
      </c>
      <c r="L285" s="1" t="s">
        <v>3262</v>
      </c>
      <c r="M285" s="8" t="s">
        <v>3727</v>
      </c>
      <c r="N285" s="9" t="s">
        <v>3768</v>
      </c>
      <c r="O285" s="9" t="s">
        <v>3769</v>
      </c>
      <c r="P285" s="9" t="s">
        <v>3770</v>
      </c>
      <c r="Q285" s="1" t="s">
        <v>3263</v>
      </c>
    </row>
    <row r="286" spans="1:26">
      <c r="A286" s="2" t="s">
        <v>1035</v>
      </c>
      <c r="B286" s="21">
        <v>0.29866996158688514</v>
      </c>
      <c r="C286" s="6" t="str">
        <f>HYPERLINK("http://www.ncbi.nlm.nih.gov/sites/entrez?db=unigene&amp;cmd=search&amp;term=Xl.15718", "Xl.15718")</f>
        <v>Xl.15718</v>
      </c>
      <c r="D286" s="9" t="s">
        <v>1036</v>
      </c>
      <c r="F286" s="7" t="s">
        <v>1037</v>
      </c>
    </row>
    <row r="287" spans="1:26" ht="14">
      <c r="A287" s="2" t="s">
        <v>1038</v>
      </c>
      <c r="B287" s="21">
        <v>0.29877279228278503</v>
      </c>
      <c r="C287" s="6" t="str">
        <f>HYPERLINK("http://www.ncbi.nlm.nih.gov/sites/entrez?db=unigene&amp;cmd=search&amp;term=Xl.56298", "Xl.56298")</f>
        <v>Xl.56298</v>
      </c>
      <c r="D287" s="2" t="s">
        <v>3085</v>
      </c>
      <c r="F287" s="7" t="s">
        <v>3721</v>
      </c>
      <c r="Z287" s="17"/>
    </row>
    <row r="288" spans="1:26" ht="14">
      <c r="A288" s="2" t="s">
        <v>1039</v>
      </c>
      <c r="B288" s="21">
        <v>0.30054456790383488</v>
      </c>
      <c r="C288" s="6" t="str">
        <f>HYPERLINK("http://www.ncbi.nlm.nih.gov/sites/entrez?db=unigene&amp;cmd=search&amp;term=Xl.627", "Xl.627")</f>
        <v>Xl.627</v>
      </c>
      <c r="D288" s="6"/>
      <c r="F288" s="7"/>
      <c r="I288" s="2" t="s">
        <v>1040</v>
      </c>
      <c r="J288" s="2" t="s">
        <v>1041</v>
      </c>
      <c r="K288" s="2" t="s">
        <v>1042</v>
      </c>
      <c r="L288" s="1" t="s">
        <v>1043</v>
      </c>
      <c r="M288" s="8" t="s">
        <v>3727</v>
      </c>
      <c r="N288" s="9" t="s">
        <v>3728</v>
      </c>
      <c r="O288" s="9" t="s">
        <v>3668</v>
      </c>
      <c r="P288" s="9" t="s">
        <v>1044</v>
      </c>
      <c r="Q288" s="9" t="s">
        <v>3672</v>
      </c>
      <c r="R288" s="9" t="s">
        <v>2579</v>
      </c>
      <c r="S288" s="1" t="s">
        <v>1045</v>
      </c>
      <c r="Z288" s="17"/>
    </row>
    <row r="289" spans="1:26" ht="14">
      <c r="A289" s="2" t="s">
        <v>1046</v>
      </c>
      <c r="B289" s="21">
        <v>0.30191155492364286</v>
      </c>
      <c r="C289" s="6" t="str">
        <f>HYPERLINK("http://www.ncbi.nlm.nih.gov/sites/entrez?db=unigene&amp;cmd=search&amp;term=Xl.47318", "Xl.47318")</f>
        <v>Xl.47318</v>
      </c>
      <c r="D289" s="9" t="s">
        <v>2381</v>
      </c>
      <c r="F289" s="7"/>
      <c r="Z289" s="17"/>
    </row>
    <row r="290" spans="1:26" ht="14">
      <c r="A290" s="2" t="s">
        <v>1047</v>
      </c>
      <c r="B290" s="21">
        <v>0.30223376852782835</v>
      </c>
      <c r="C290" s="6" t="str">
        <f>HYPERLINK("http://www.ncbi.nlm.nih.gov/sites/entrez?db=unigene&amp;cmd=search&amp;term=Xl.974", "Xl.974")</f>
        <v>Xl.974</v>
      </c>
      <c r="D290" s="6"/>
      <c r="E290" s="2" t="s">
        <v>1048</v>
      </c>
      <c r="F290" s="7"/>
      <c r="I290" s="2" t="s">
        <v>1049</v>
      </c>
      <c r="J290" s="2" t="s">
        <v>1050</v>
      </c>
      <c r="K290" s="2" t="s">
        <v>1051</v>
      </c>
      <c r="L290" s="1" t="s">
        <v>2578</v>
      </c>
      <c r="M290" s="8" t="s">
        <v>3727</v>
      </c>
      <c r="N290" s="9" t="s">
        <v>3728</v>
      </c>
      <c r="O290" s="9" t="s">
        <v>3668</v>
      </c>
      <c r="P290" s="9" t="s">
        <v>3669</v>
      </c>
      <c r="Q290" s="9" t="s">
        <v>3670</v>
      </c>
      <c r="R290" s="9" t="s">
        <v>3671</v>
      </c>
      <c r="S290" s="9" t="s">
        <v>3508</v>
      </c>
      <c r="T290" s="1" t="s">
        <v>2579</v>
      </c>
      <c r="Z290" s="17"/>
    </row>
    <row r="291" spans="1:26" ht="14">
      <c r="A291" s="2" t="s">
        <v>1052</v>
      </c>
      <c r="B291" s="21">
        <v>0.30227812364458506</v>
      </c>
      <c r="C291" s="6" t="str">
        <f>HYPERLINK("http://www.ncbi.nlm.nih.gov/sites/entrez?db=unigene&amp;cmd=search&amp;term=Xl.50876", "Xl.50876")</f>
        <v>Xl.50876</v>
      </c>
      <c r="D291" s="9" t="s">
        <v>1053</v>
      </c>
      <c r="F291" s="7" t="s">
        <v>1054</v>
      </c>
      <c r="I291" s="2" t="s">
        <v>1055</v>
      </c>
      <c r="J291" s="2" t="s">
        <v>1056</v>
      </c>
      <c r="K291" s="2" t="s">
        <v>1057</v>
      </c>
      <c r="L291" s="1" t="s">
        <v>3628</v>
      </c>
      <c r="M291" s="8" t="s">
        <v>3727</v>
      </c>
      <c r="N291" s="9" t="s">
        <v>3728</v>
      </c>
      <c r="O291" s="9" t="s">
        <v>3668</v>
      </c>
      <c r="P291" s="9" t="s">
        <v>3669</v>
      </c>
      <c r="Q291" s="9" t="s">
        <v>3670</v>
      </c>
      <c r="R291" s="9" t="s">
        <v>3671</v>
      </c>
      <c r="S291" s="9" t="s">
        <v>3629</v>
      </c>
      <c r="T291" s="1" t="s">
        <v>3630</v>
      </c>
      <c r="Z291" s="17"/>
    </row>
    <row r="292" spans="1:26">
      <c r="A292" s="2" t="s">
        <v>1058</v>
      </c>
      <c r="B292" s="21">
        <v>0.30232000798163244</v>
      </c>
      <c r="C292" s="6" t="str">
        <f>HYPERLINK("http://www.ncbi.nlm.nih.gov/sites/entrez?db=unigene&amp;cmd=search&amp;term=Xl.17719", "Xl.17719")</f>
        <v>Xl.17719</v>
      </c>
      <c r="D292" s="6"/>
      <c r="F292" s="7" t="s">
        <v>3721</v>
      </c>
    </row>
    <row r="293" spans="1:26" ht="14">
      <c r="A293" s="2" t="s">
        <v>1059</v>
      </c>
      <c r="B293" s="21">
        <v>0.30234535830621218</v>
      </c>
      <c r="C293" s="6" t="str">
        <f>HYPERLINK("http://www.ncbi.nlm.nih.gov/sites/entrez?db=unigene&amp;cmd=search&amp;term=Xl.55653", "Xl.55653")</f>
        <v>Xl.55653</v>
      </c>
      <c r="D293" s="6"/>
      <c r="F293" s="7" t="s">
        <v>3721</v>
      </c>
      <c r="Z293" s="17"/>
    </row>
    <row r="294" spans="1:26" ht="14">
      <c r="A294" s="2" t="s">
        <v>1060</v>
      </c>
      <c r="B294" s="21">
        <v>0.30271906437359486</v>
      </c>
      <c r="C294" s="6" t="str">
        <f>HYPERLINK("http://www.ncbi.nlm.nih.gov/sites/entrez?db=unigene&amp;cmd=search&amp;term=Xl.48304", "Xl.48304")</f>
        <v>Xl.48304</v>
      </c>
      <c r="D294" s="6"/>
      <c r="F294" s="7" t="s">
        <v>1061</v>
      </c>
      <c r="Z294" s="17"/>
    </row>
    <row r="295" spans="1:26" ht="14">
      <c r="A295" s="2" t="s">
        <v>1062</v>
      </c>
      <c r="B295" s="21">
        <v>0.30375049080085015</v>
      </c>
      <c r="C295" s="6" t="str">
        <f>HYPERLINK("http://www.ncbi.nlm.nih.gov/sites/entrez?db=unigene&amp;cmd=search&amp;term=Xl.34079", "Xl.34079")</f>
        <v>Xl.34079</v>
      </c>
      <c r="D295" s="9" t="s">
        <v>1063</v>
      </c>
      <c r="F295" s="7" t="s">
        <v>1064</v>
      </c>
      <c r="I295" s="2" t="s">
        <v>951</v>
      </c>
      <c r="J295" s="2" t="s">
        <v>952</v>
      </c>
      <c r="K295" s="2" t="s">
        <v>953</v>
      </c>
      <c r="L295" s="1" t="s">
        <v>3498</v>
      </c>
      <c r="M295" s="8" t="s">
        <v>3727</v>
      </c>
      <c r="N295" s="9" t="s">
        <v>3728</v>
      </c>
      <c r="O295" s="9" t="s">
        <v>3668</v>
      </c>
      <c r="P295" s="9" t="s">
        <v>3669</v>
      </c>
      <c r="Q295" s="9" t="s">
        <v>3670</v>
      </c>
      <c r="R295" s="9" t="s">
        <v>3671</v>
      </c>
      <c r="S295" s="9" t="s">
        <v>3629</v>
      </c>
      <c r="T295" s="1" t="s">
        <v>3630</v>
      </c>
      <c r="Z295" s="17"/>
    </row>
    <row r="296" spans="1:26" ht="14">
      <c r="A296" s="2" t="s">
        <v>954</v>
      </c>
      <c r="B296" s="21">
        <v>0.30525605543356299</v>
      </c>
      <c r="C296" s="6" t="str">
        <f>HYPERLINK("http://www.ncbi.nlm.nih.gov/sites/entrez?db=unigene&amp;cmd=search&amp;term=Xl.47483", "Xl.47483")</f>
        <v>Xl.47483</v>
      </c>
      <c r="D296" s="6"/>
      <c r="E296" s="2" t="s">
        <v>955</v>
      </c>
      <c r="F296" s="7"/>
      <c r="I296" s="2" t="s">
        <v>956</v>
      </c>
      <c r="J296" s="2" t="s">
        <v>957</v>
      </c>
      <c r="K296" s="2" t="s">
        <v>958</v>
      </c>
      <c r="L296" s="1" t="s">
        <v>3697</v>
      </c>
      <c r="M296" s="8" t="s">
        <v>3727</v>
      </c>
      <c r="N296" s="9" t="s">
        <v>3698</v>
      </c>
      <c r="O296" s="9" t="s">
        <v>3699</v>
      </c>
      <c r="P296" s="1" t="s">
        <v>3700</v>
      </c>
      <c r="Z296" s="17"/>
    </row>
    <row r="297" spans="1:26" ht="14">
      <c r="A297" s="2" t="s">
        <v>959</v>
      </c>
      <c r="B297" s="21">
        <v>0.3053326267506084</v>
      </c>
      <c r="C297" s="6" t="str">
        <f>HYPERLINK("http://www.ncbi.nlm.nih.gov/sites/entrez?db=unigene&amp;cmd=search&amp;term=Xl.54732", "Xl.54732")</f>
        <v>Xl.54732</v>
      </c>
      <c r="D297" s="9" t="s">
        <v>960</v>
      </c>
      <c r="F297" s="7" t="s">
        <v>961</v>
      </c>
      <c r="I297" s="2" t="s">
        <v>962</v>
      </c>
      <c r="J297" s="2" t="s">
        <v>963</v>
      </c>
      <c r="K297" s="2" t="s">
        <v>964</v>
      </c>
      <c r="L297" s="1" t="s">
        <v>1807</v>
      </c>
      <c r="M297" s="8" t="s">
        <v>3727</v>
      </c>
      <c r="N297" s="9" t="s">
        <v>3728</v>
      </c>
      <c r="O297" s="9" t="s">
        <v>3612</v>
      </c>
      <c r="P297" s="9" t="s">
        <v>3613</v>
      </c>
      <c r="Q297" s="9" t="s">
        <v>2244</v>
      </c>
      <c r="R297" s="9" t="s">
        <v>1808</v>
      </c>
      <c r="S297" s="9" t="s">
        <v>1809</v>
      </c>
      <c r="T297" s="9" t="s">
        <v>1810</v>
      </c>
      <c r="U297" s="1" t="s">
        <v>1811</v>
      </c>
      <c r="Z297" s="17"/>
    </row>
    <row r="298" spans="1:26">
      <c r="A298" s="2" t="s">
        <v>965</v>
      </c>
      <c r="B298" s="21">
        <v>0.30598213678231212</v>
      </c>
      <c r="C298" s="6" t="str">
        <f>HYPERLINK("http://www.ncbi.nlm.nih.gov/sites/entrez?db=unigene&amp;cmd=search&amp;term=Xl.12132", "Xl.12132")</f>
        <v>Xl.12132</v>
      </c>
      <c r="D298" s="6"/>
      <c r="F298" s="7" t="s">
        <v>966</v>
      </c>
      <c r="I298" s="2" t="s">
        <v>967</v>
      </c>
      <c r="J298" s="2" t="s">
        <v>968</v>
      </c>
      <c r="K298" s="2" t="s">
        <v>969</v>
      </c>
      <c r="L298" s="1" t="s">
        <v>970</v>
      </c>
      <c r="M298" s="8" t="s">
        <v>3727</v>
      </c>
      <c r="N298" s="9" t="s">
        <v>3768</v>
      </c>
      <c r="O298" s="9" t="s">
        <v>971</v>
      </c>
      <c r="P298" s="1" t="s">
        <v>972</v>
      </c>
    </row>
    <row r="299" spans="1:26">
      <c r="A299" s="2" t="s">
        <v>973</v>
      </c>
      <c r="B299" s="21">
        <v>0.30632306466891268</v>
      </c>
      <c r="C299" s="6" t="str">
        <f>HYPERLINK("http://www.ncbi.nlm.nih.gov/sites/entrez?db=unigene&amp;cmd=search&amp;term=Xl.21487", "Xl.21487")</f>
        <v>Xl.21487</v>
      </c>
      <c r="D299" s="6"/>
      <c r="F299" s="7" t="s">
        <v>3304</v>
      </c>
      <c r="I299" s="2" t="s">
        <v>3305</v>
      </c>
      <c r="J299" s="2" t="s">
        <v>3306</v>
      </c>
      <c r="K299" s="2" t="s">
        <v>3307</v>
      </c>
    </row>
    <row r="300" spans="1:26">
      <c r="A300" s="2" t="s">
        <v>974</v>
      </c>
      <c r="B300" s="21">
        <v>0.30680166091667133</v>
      </c>
      <c r="C300" s="6" t="str">
        <f>HYPERLINK("http://www.ncbi.nlm.nih.gov/sites/entrez?db=unigene&amp;cmd=search&amp;term=Xl.11287", "Xl.11287")</f>
        <v>Xl.11287</v>
      </c>
      <c r="D300" s="6"/>
      <c r="F300" s="7" t="s">
        <v>3721</v>
      </c>
    </row>
    <row r="301" spans="1:26" ht="14">
      <c r="A301" s="2" t="s">
        <v>975</v>
      </c>
      <c r="B301" s="21">
        <v>0.30765034976967592</v>
      </c>
      <c r="C301" s="6" t="str">
        <f>HYPERLINK("http://www.ncbi.nlm.nih.gov/sites/entrez?db=unigene&amp;cmd=search&amp;term=Xl.53935", "Xl.53935")</f>
        <v>Xl.53935</v>
      </c>
      <c r="D301" s="6"/>
      <c r="F301" s="7" t="s">
        <v>1389</v>
      </c>
      <c r="Z301" s="17"/>
    </row>
    <row r="302" spans="1:26" ht="14">
      <c r="A302" s="2" t="s">
        <v>976</v>
      </c>
      <c r="B302" s="21">
        <v>0.30935237797138693</v>
      </c>
      <c r="C302" s="6" t="str">
        <f>HYPERLINK("http://www.ncbi.nlm.nih.gov/sites/entrez?db=unigene&amp;cmd=search&amp;term=Xl.26091", "Xl.26091")</f>
        <v>Xl.26091</v>
      </c>
      <c r="D302" s="9" t="s">
        <v>977</v>
      </c>
      <c r="F302" s="7" t="s">
        <v>978</v>
      </c>
      <c r="I302" s="2" t="s">
        <v>979</v>
      </c>
      <c r="J302" s="2" t="s">
        <v>980</v>
      </c>
      <c r="K302" s="2" t="s">
        <v>981</v>
      </c>
      <c r="L302" s="1" t="s">
        <v>3421</v>
      </c>
      <c r="M302" s="1" t="s">
        <v>3567</v>
      </c>
      <c r="Z302" s="17"/>
    </row>
    <row r="303" spans="1:26">
      <c r="A303" s="2" t="s">
        <v>982</v>
      </c>
      <c r="B303" s="21">
        <v>0.30968991320484018</v>
      </c>
      <c r="C303" s="6" t="str">
        <f>HYPERLINK("http://www.ncbi.nlm.nih.gov/sites/entrez?db=unigene&amp;cmd=search&amp;term=Xl.19999", "Xl.19999")</f>
        <v>Xl.19999</v>
      </c>
      <c r="D303" s="6"/>
      <c r="E303" s="2" t="s">
        <v>983</v>
      </c>
      <c r="F303" s="7" t="s">
        <v>984</v>
      </c>
    </row>
    <row r="304" spans="1:26" ht="14">
      <c r="A304" s="2" t="s">
        <v>985</v>
      </c>
      <c r="B304" s="21">
        <v>0.31021988011303753</v>
      </c>
      <c r="C304" s="6" t="str">
        <f>HYPERLINK("http://www.ncbi.nlm.nih.gov/sites/entrez?db=unigene&amp;cmd=search&amp;term=Xl.56857", "Xl.56857")</f>
        <v>Xl.56857</v>
      </c>
      <c r="D304" s="6"/>
      <c r="F304" s="7" t="s">
        <v>3721</v>
      </c>
      <c r="Z304" s="17"/>
    </row>
    <row r="305" spans="1:26">
      <c r="A305" s="2" t="s">
        <v>986</v>
      </c>
      <c r="B305" s="21">
        <v>0.31114197983256481</v>
      </c>
      <c r="C305" s="6" t="str">
        <f>HYPERLINK("http://www.ncbi.nlm.nih.gov/sites/entrez?db=unigene&amp;cmd=search&amp;term=Xl.25858", "Xl.25858")</f>
        <v>Xl.25858</v>
      </c>
      <c r="D305" s="6"/>
      <c r="F305" s="7" t="s">
        <v>3721</v>
      </c>
    </row>
    <row r="306" spans="1:26" ht="14">
      <c r="A306" s="2" t="s">
        <v>987</v>
      </c>
      <c r="B306" s="21">
        <v>0.31134144212759784</v>
      </c>
      <c r="C306" s="6" t="str">
        <f>HYPERLINK("http://www.ncbi.nlm.nih.gov/sites/entrez?db=unigene&amp;cmd=search&amp;term=Xl.749", "Xl.749")</f>
        <v>Xl.749</v>
      </c>
      <c r="D306" s="6"/>
      <c r="E306" s="2" t="s">
        <v>988</v>
      </c>
      <c r="F306" s="7"/>
      <c r="I306" s="2" t="s">
        <v>989</v>
      </c>
      <c r="J306" s="2" t="s">
        <v>990</v>
      </c>
      <c r="K306" s="2" t="s">
        <v>991</v>
      </c>
      <c r="L306" s="1" t="s">
        <v>3474</v>
      </c>
      <c r="M306" s="2" t="s">
        <v>3727</v>
      </c>
      <c r="N306" s="9" t="s">
        <v>3698</v>
      </c>
      <c r="O306" s="9" t="s">
        <v>3699</v>
      </c>
      <c r="P306" s="1" t="s">
        <v>3475</v>
      </c>
      <c r="Z306" s="17"/>
    </row>
    <row r="307" spans="1:26" ht="14">
      <c r="A307" s="2" t="s">
        <v>992</v>
      </c>
      <c r="B307" s="21">
        <v>0.31213635789620314</v>
      </c>
      <c r="C307" s="6" t="str">
        <f>HYPERLINK("http://www.ncbi.nlm.nih.gov/sites/entrez?db=unigene&amp;cmd=search&amp;term=Xl.51418", "Xl.51418")</f>
        <v>Xl.51418</v>
      </c>
      <c r="D307" s="9" t="s">
        <v>993</v>
      </c>
      <c r="F307" s="7" t="s">
        <v>3721</v>
      </c>
      <c r="Z307" s="17"/>
    </row>
    <row r="308" spans="1:26" ht="14">
      <c r="A308" s="2" t="s">
        <v>994</v>
      </c>
      <c r="B308" s="21">
        <v>0.31323762585216275</v>
      </c>
      <c r="C308" s="6" t="str">
        <f>HYPERLINK("http://www.ncbi.nlm.nih.gov/sites/entrez?db=unigene&amp;cmd=search&amp;term=Xl.4518", "Xl.4518")</f>
        <v>Xl.4518</v>
      </c>
      <c r="D308" s="6"/>
      <c r="F308" s="7" t="s">
        <v>3721</v>
      </c>
      <c r="Z308" s="17"/>
    </row>
    <row r="309" spans="1:26" ht="14">
      <c r="A309" s="2" t="s">
        <v>995</v>
      </c>
      <c r="B309" s="21">
        <v>0.31345000962788777</v>
      </c>
      <c r="C309" s="6" t="str">
        <f>HYPERLINK("http://www.ncbi.nlm.nih.gov/sites/entrez?db=unigene&amp;cmd=search&amp;term=Xl.52995", "Xl.52995")</f>
        <v>Xl.52995</v>
      </c>
      <c r="D309" s="9" t="s">
        <v>996</v>
      </c>
      <c r="F309" s="7" t="s">
        <v>3721</v>
      </c>
      <c r="Z309" s="17"/>
    </row>
    <row r="310" spans="1:26">
      <c r="A310" s="2" t="s">
        <v>997</v>
      </c>
      <c r="B310" s="21">
        <v>0.31352059622724365</v>
      </c>
      <c r="C310" s="6" t="str">
        <f>HYPERLINK("http://www.ncbi.nlm.nih.gov/sites/entrez?db=unigene&amp;cmd=search&amp;term=Xl.14841", "Xl.14841")</f>
        <v>Xl.14841</v>
      </c>
      <c r="D310" s="6"/>
      <c r="F310" s="7" t="s">
        <v>998</v>
      </c>
    </row>
    <row r="311" spans="1:26">
      <c r="A311" s="2" t="s">
        <v>999</v>
      </c>
      <c r="B311" s="21">
        <v>0.31383482185514494</v>
      </c>
      <c r="C311" s="6" t="str">
        <f>HYPERLINK("http://www.ncbi.nlm.nih.gov/sites/entrez?db=unigene&amp;cmd=search&amp;term=Xl.16457", "Xl.16457")</f>
        <v>Xl.16457</v>
      </c>
      <c r="D311" s="6"/>
      <c r="E311" s="2" t="s">
        <v>1000</v>
      </c>
      <c r="F311" s="7" t="s">
        <v>1001</v>
      </c>
      <c r="I311" s="2" t="s">
        <v>1002</v>
      </c>
      <c r="J311" s="2" t="s">
        <v>1003</v>
      </c>
      <c r="K311" s="2" t="s">
        <v>1004</v>
      </c>
      <c r="L311" s="1" t="s">
        <v>3498</v>
      </c>
      <c r="M311" s="8" t="s">
        <v>3727</v>
      </c>
      <c r="N311" s="9" t="s">
        <v>3728</v>
      </c>
      <c r="O311" s="9" t="s">
        <v>3668</v>
      </c>
      <c r="P311" s="9" t="s">
        <v>3669</v>
      </c>
      <c r="Q311" s="9" t="s">
        <v>3670</v>
      </c>
      <c r="R311" s="9" t="s">
        <v>3671</v>
      </c>
      <c r="S311" s="9" t="s">
        <v>3629</v>
      </c>
      <c r="T311" s="1" t="s">
        <v>3630</v>
      </c>
      <c r="U311" s="1" t="s">
        <v>3499</v>
      </c>
    </row>
    <row r="312" spans="1:26" ht="14">
      <c r="A312" s="2" t="s">
        <v>1005</v>
      </c>
      <c r="B312" s="21">
        <v>0.31417194306277391</v>
      </c>
      <c r="C312" s="6" t="str">
        <f>HYPERLINK("http://www.ncbi.nlm.nih.gov/sites/entrez?db=unigene&amp;cmd=search&amp;term=Xl.53087", "Xl.53087")</f>
        <v>Xl.53087</v>
      </c>
      <c r="D312" s="6"/>
      <c r="F312" s="7" t="s">
        <v>3721</v>
      </c>
      <c r="Z312" s="17"/>
    </row>
    <row r="313" spans="1:26">
      <c r="A313" s="2" t="s">
        <v>1006</v>
      </c>
      <c r="B313" s="21">
        <v>0.31476312480576302</v>
      </c>
      <c r="C313" s="6" t="str">
        <f>HYPERLINK("http://www.ncbi.nlm.nih.gov/sites/entrez?db=unigene&amp;cmd=search&amp;term=Xl.12659", "Xl.12659")</f>
        <v>Xl.12659</v>
      </c>
      <c r="D313" s="9" t="s">
        <v>1007</v>
      </c>
      <c r="F313" s="7" t="s">
        <v>3721</v>
      </c>
    </row>
    <row r="314" spans="1:26">
      <c r="A314" s="2" t="s">
        <v>1008</v>
      </c>
      <c r="B314" s="21">
        <v>0.31535213506672194</v>
      </c>
      <c r="C314" s="6" t="str">
        <f>HYPERLINK("http://www.ncbi.nlm.nih.gov/sites/entrez?db=unigene&amp;cmd=search&amp;term=Xl.24613", "Xl.24613")</f>
        <v>Xl.24613</v>
      </c>
      <c r="D314" s="9" t="s">
        <v>1009</v>
      </c>
      <c r="F314" s="7" t="s">
        <v>2680</v>
      </c>
    </row>
    <row r="315" spans="1:26" ht="14">
      <c r="A315" s="2" t="s">
        <v>1010</v>
      </c>
      <c r="B315" s="21">
        <v>0.31574498786042393</v>
      </c>
      <c r="C315" s="6" t="str">
        <f>HYPERLINK("http://www.ncbi.nlm.nih.gov/sites/entrez?db=unigene&amp;cmd=search&amp;term=Xl.51498", "Xl.51498")</f>
        <v>Xl.51498</v>
      </c>
      <c r="D315" s="9" t="s">
        <v>1386</v>
      </c>
      <c r="F315" s="7" t="s">
        <v>3721</v>
      </c>
      <c r="Z315" s="17"/>
    </row>
    <row r="316" spans="1:26" ht="14">
      <c r="A316" s="2" t="s">
        <v>1011</v>
      </c>
      <c r="B316" s="21">
        <v>0.31723295914372152</v>
      </c>
      <c r="C316" s="6" t="str">
        <f>HYPERLINK("http://www.ncbi.nlm.nih.gov/sites/entrez?db=unigene&amp;cmd=search&amp;term=Xl.47611", "Xl.47611")</f>
        <v>Xl.47611</v>
      </c>
      <c r="D316" s="6"/>
      <c r="F316" s="7"/>
      <c r="I316" s="2" t="s">
        <v>1012</v>
      </c>
      <c r="J316" s="2" t="s">
        <v>893</v>
      </c>
      <c r="K316" s="2" t="s">
        <v>894</v>
      </c>
      <c r="L316" s="1" t="s">
        <v>3120</v>
      </c>
      <c r="M316" s="8" t="s">
        <v>3727</v>
      </c>
      <c r="N316" s="9" t="s">
        <v>3728</v>
      </c>
      <c r="O316" s="9" t="s">
        <v>3729</v>
      </c>
      <c r="P316" s="1" t="s">
        <v>3121</v>
      </c>
      <c r="Z316" s="17"/>
    </row>
    <row r="317" spans="1:26" ht="14">
      <c r="A317" s="2" t="s">
        <v>895</v>
      </c>
      <c r="B317" s="21">
        <v>0.31785481157776496</v>
      </c>
      <c r="C317" s="6" t="str">
        <f>HYPERLINK("http://www.ncbi.nlm.nih.gov/sites/entrez?db=unigene&amp;cmd=search&amp;term=Xl.51393", "Xl.51393")</f>
        <v>Xl.51393</v>
      </c>
      <c r="D317" s="6"/>
      <c r="F317" s="7" t="s">
        <v>896</v>
      </c>
      <c r="I317" s="2" t="s">
        <v>897</v>
      </c>
      <c r="J317" s="2" t="s">
        <v>898</v>
      </c>
      <c r="K317" s="2" t="s">
        <v>899</v>
      </c>
      <c r="L317" s="1" t="s">
        <v>3628</v>
      </c>
      <c r="M317" s="8" t="s">
        <v>3727</v>
      </c>
      <c r="N317" s="9" t="s">
        <v>3728</v>
      </c>
      <c r="O317" s="9" t="s">
        <v>3668</v>
      </c>
      <c r="P317" s="9" t="s">
        <v>3669</v>
      </c>
      <c r="Q317" s="9" t="s">
        <v>3670</v>
      </c>
      <c r="R317" s="9" t="s">
        <v>3671</v>
      </c>
      <c r="S317" s="9" t="s">
        <v>3629</v>
      </c>
      <c r="T317" s="1" t="s">
        <v>3630</v>
      </c>
      <c r="Z317" s="17"/>
    </row>
    <row r="318" spans="1:26" ht="14">
      <c r="A318" s="2" t="s">
        <v>900</v>
      </c>
      <c r="B318" s="21">
        <v>0.31791555564740448</v>
      </c>
      <c r="C318" s="6" t="str">
        <f>HYPERLINK("http://www.ncbi.nlm.nih.gov/sites/entrez?db=unigene&amp;cmd=search&amp;term=Xl.47159", "Xl.47159")</f>
        <v>Xl.47159</v>
      </c>
      <c r="D318" s="6"/>
      <c r="F318" s="7"/>
      <c r="I318" s="2" t="s">
        <v>901</v>
      </c>
      <c r="J318" s="2" t="s">
        <v>902</v>
      </c>
      <c r="K318" s="2" t="s">
        <v>903</v>
      </c>
      <c r="L318" s="1" t="s">
        <v>904</v>
      </c>
      <c r="M318" s="8" t="s">
        <v>3727</v>
      </c>
      <c r="N318" s="9" t="s">
        <v>3728</v>
      </c>
      <c r="O318" s="9" t="s">
        <v>3668</v>
      </c>
      <c r="P318" s="9" t="s">
        <v>905</v>
      </c>
      <c r="Q318" s="9" t="s">
        <v>906</v>
      </c>
      <c r="R318" s="9" t="s">
        <v>907</v>
      </c>
      <c r="S318" s="9" t="s">
        <v>908</v>
      </c>
      <c r="T318" s="1" t="s">
        <v>909</v>
      </c>
      <c r="Z318" s="17"/>
    </row>
    <row r="319" spans="1:26">
      <c r="A319" s="2" t="s">
        <v>910</v>
      </c>
      <c r="B319" s="21">
        <v>0.31826045464611907</v>
      </c>
      <c r="C319" s="6" t="str">
        <f>HYPERLINK("http://www.ncbi.nlm.nih.gov/sites/entrez?db=unigene&amp;cmd=search&amp;term=Xl.1097", "Xl.1097")</f>
        <v>Xl.1097</v>
      </c>
      <c r="D319" s="6"/>
      <c r="F319" s="7"/>
    </row>
    <row r="320" spans="1:26">
      <c r="A320" s="2" t="s">
        <v>911</v>
      </c>
      <c r="B320" s="21">
        <v>0.31843732821903425</v>
      </c>
      <c r="C320" s="6" t="str">
        <f>HYPERLINK("http://www.ncbi.nlm.nih.gov/sites/entrez?db=unigene&amp;cmd=search&amp;term=Xl.18170", "Xl.18170")</f>
        <v>Xl.18170</v>
      </c>
      <c r="D320" s="9" t="s">
        <v>912</v>
      </c>
      <c r="F320" s="7" t="s">
        <v>3721</v>
      </c>
    </row>
    <row r="321" spans="1:26">
      <c r="A321" s="2" t="s">
        <v>913</v>
      </c>
      <c r="B321" s="21">
        <v>0.3191276092468629</v>
      </c>
      <c r="C321" s="6" t="str">
        <f>HYPERLINK("http://www.ncbi.nlm.nih.gov/sites/entrez?db=unigene&amp;cmd=search&amp;term=Xl.18396", "Xl.18396")</f>
        <v>Xl.18396</v>
      </c>
      <c r="D321" s="6"/>
      <c r="F321" s="7" t="s">
        <v>3721</v>
      </c>
      <c r="I321" s="2" t="s">
        <v>914</v>
      </c>
      <c r="J321" s="2" t="s">
        <v>915</v>
      </c>
      <c r="K321" s="2" t="s">
        <v>916</v>
      </c>
      <c r="L321" s="1" t="s">
        <v>3507</v>
      </c>
      <c r="M321" s="8" t="s">
        <v>3727</v>
      </c>
      <c r="N321" s="9" t="s">
        <v>3728</v>
      </c>
      <c r="O321" s="9" t="s">
        <v>3668</v>
      </c>
      <c r="P321" s="9" t="s">
        <v>3669</v>
      </c>
      <c r="Q321" s="9" t="s">
        <v>3670</v>
      </c>
      <c r="R321" s="9" t="s">
        <v>3671</v>
      </c>
      <c r="S321" s="9" t="s">
        <v>3508</v>
      </c>
    </row>
    <row r="322" spans="1:26" ht="14">
      <c r="A322" s="2" t="s">
        <v>917</v>
      </c>
      <c r="B322" s="21">
        <v>0.31928615341962402</v>
      </c>
      <c r="C322" s="6" t="str">
        <f>HYPERLINK("http://www.ncbi.nlm.nih.gov/sites/entrez?db=unigene&amp;cmd=search&amp;term=Xl.791", "Xl.791")</f>
        <v>Xl.791</v>
      </c>
      <c r="D322" s="6"/>
      <c r="F322" s="7"/>
      <c r="Z322" s="17"/>
    </row>
    <row r="323" spans="1:26">
      <c r="A323" s="2" t="s">
        <v>918</v>
      </c>
      <c r="B323" s="21">
        <v>0.31936322813167461</v>
      </c>
      <c r="C323" s="6" t="str">
        <f>HYPERLINK("http://www.ncbi.nlm.nih.gov/sites/entrez?db=unigene&amp;cmd=search&amp;term=Xl.2005", "Xl.2005")</f>
        <v>Xl.2005</v>
      </c>
      <c r="D323" s="6"/>
      <c r="F323" s="7" t="s">
        <v>3721</v>
      </c>
    </row>
    <row r="324" spans="1:26">
      <c r="A324" s="2" t="s">
        <v>919</v>
      </c>
      <c r="B324" s="21">
        <v>0.32050385818232707</v>
      </c>
      <c r="C324" s="6" t="str">
        <f>HYPERLINK("http://www.ncbi.nlm.nih.gov/sites/entrez?db=unigene&amp;cmd=search&amp;term=Xl.2357", "Xl.2357")</f>
        <v>Xl.2357</v>
      </c>
      <c r="D324" s="6"/>
      <c r="E324" s="2" t="s">
        <v>920</v>
      </c>
      <c r="F324" s="7"/>
    </row>
    <row r="325" spans="1:26" ht="14">
      <c r="A325" s="2" t="s">
        <v>921</v>
      </c>
      <c r="B325" s="21">
        <v>0.32093801112062958</v>
      </c>
      <c r="C325" s="6" t="str">
        <f>HYPERLINK("http://www.ncbi.nlm.nih.gov/sites/entrez?db=unigene&amp;cmd=search&amp;term=Xl.8737", "Xl.8737")</f>
        <v>Xl.8737</v>
      </c>
      <c r="D325" s="6"/>
      <c r="F325" s="7" t="s">
        <v>3721</v>
      </c>
      <c r="Z325" s="17"/>
    </row>
    <row r="326" spans="1:26" ht="14">
      <c r="A326" s="2" t="s">
        <v>922</v>
      </c>
      <c r="B326" s="21">
        <v>0.32179360605123664</v>
      </c>
      <c r="C326" s="6" t="str">
        <f>HYPERLINK("http://www.ncbi.nlm.nih.gov/sites/entrez?db=unigene&amp;cmd=search&amp;term=Xl.56927", "Xl.56927")</f>
        <v>Xl.56927</v>
      </c>
      <c r="D326" s="2" t="s">
        <v>3085</v>
      </c>
      <c r="F326" s="7" t="s">
        <v>3721</v>
      </c>
      <c r="Z326" s="17"/>
    </row>
    <row r="327" spans="1:26" ht="14">
      <c r="A327" s="2" t="s">
        <v>923</v>
      </c>
      <c r="B327" s="21">
        <v>0.32208799401799965</v>
      </c>
      <c r="C327" s="6" t="str">
        <f>HYPERLINK("http://www.ncbi.nlm.nih.gov/sites/entrez?db=unigene&amp;cmd=search&amp;term=Xl.34781", "Xl.34781")</f>
        <v>Xl.34781</v>
      </c>
      <c r="D327" s="9" t="s">
        <v>924</v>
      </c>
      <c r="E327" s="2" t="s">
        <v>925</v>
      </c>
      <c r="F327" s="7" t="s">
        <v>926</v>
      </c>
      <c r="I327" s="2" t="s">
        <v>927</v>
      </c>
      <c r="J327" s="2" t="s">
        <v>928</v>
      </c>
      <c r="K327" s="2" t="s">
        <v>929</v>
      </c>
      <c r="L327" s="1" t="s">
        <v>930</v>
      </c>
      <c r="M327" s="8" t="s">
        <v>3727</v>
      </c>
      <c r="N327" s="9" t="s">
        <v>3325</v>
      </c>
      <c r="O327" s="9" t="s">
        <v>3326</v>
      </c>
      <c r="P327" s="9" t="s">
        <v>931</v>
      </c>
      <c r="Q327" s="9" t="s">
        <v>932</v>
      </c>
      <c r="R327" s="9" t="s">
        <v>933</v>
      </c>
      <c r="S327" s="9" t="s">
        <v>2279</v>
      </c>
      <c r="T327" s="1" t="s">
        <v>934</v>
      </c>
      <c r="Z327" s="17"/>
    </row>
    <row r="328" spans="1:26">
      <c r="A328" s="2" t="s">
        <v>935</v>
      </c>
      <c r="B328" s="21">
        <v>0.32258953705086435</v>
      </c>
      <c r="C328" s="6" t="str">
        <f>HYPERLINK("http://www.ncbi.nlm.nih.gov/sites/entrez?db=unigene&amp;cmd=search&amp;term=Xl.17181", "Xl.17181")</f>
        <v>Xl.17181</v>
      </c>
      <c r="D328" s="9" t="s">
        <v>936</v>
      </c>
      <c r="F328" s="7" t="s">
        <v>3721</v>
      </c>
    </row>
    <row r="329" spans="1:26" ht="14">
      <c r="A329" s="2" t="s">
        <v>937</v>
      </c>
      <c r="B329" s="21">
        <v>0.32354385079471271</v>
      </c>
      <c r="C329" s="6" t="str">
        <f>HYPERLINK("http://www.ncbi.nlm.nih.gov/sites/entrez?db=unigene&amp;cmd=search&amp;term=Xl.53180", "Xl.53180")</f>
        <v>Xl.53180</v>
      </c>
      <c r="D329" s="6"/>
      <c r="F329" s="7" t="s">
        <v>938</v>
      </c>
      <c r="Z329" s="17"/>
    </row>
    <row r="330" spans="1:26" ht="14">
      <c r="A330" s="2" t="s">
        <v>939</v>
      </c>
      <c r="B330" s="21">
        <v>0.32357572218520886</v>
      </c>
      <c r="C330" s="6" t="str">
        <f>HYPERLINK("http://www.ncbi.nlm.nih.gov/sites/entrez?db=unigene&amp;cmd=search&amp;term=Xl.31982", "Xl.31982")</f>
        <v>Xl.31982</v>
      </c>
      <c r="D330" s="6"/>
      <c r="F330" s="7" t="s">
        <v>3721</v>
      </c>
      <c r="Z330" s="17"/>
    </row>
    <row r="331" spans="1:26">
      <c r="A331" s="2" t="s">
        <v>940</v>
      </c>
      <c r="B331" s="21">
        <v>0.32359036510426115</v>
      </c>
      <c r="C331" s="6" t="str">
        <f>HYPERLINK("http://www.ncbi.nlm.nih.gov/sites/entrez?db=unigene&amp;cmd=search&amp;term=Xl.23712", "Xl.23712")</f>
        <v>Xl.23712</v>
      </c>
      <c r="D331" s="6"/>
      <c r="F331" s="7"/>
      <c r="I331" s="2" t="s">
        <v>941</v>
      </c>
      <c r="J331" s="2" t="s">
        <v>942</v>
      </c>
      <c r="K331" s="2" t="s">
        <v>943</v>
      </c>
      <c r="L331" s="1" t="s">
        <v>1140</v>
      </c>
      <c r="M331" s="8" t="s">
        <v>3727</v>
      </c>
      <c r="N331" s="9" t="s">
        <v>3768</v>
      </c>
      <c r="O331" s="9" t="s">
        <v>3769</v>
      </c>
      <c r="P331" s="9" t="s">
        <v>3406</v>
      </c>
      <c r="Q331" s="9" t="s">
        <v>3407</v>
      </c>
      <c r="R331" s="9" t="s">
        <v>3408</v>
      </c>
      <c r="S331" s="9" t="s">
        <v>3409</v>
      </c>
      <c r="T331" s="9" t="s">
        <v>1141</v>
      </c>
      <c r="U331" s="9" t="s">
        <v>1142</v>
      </c>
      <c r="V331" s="1" t="s">
        <v>1143</v>
      </c>
    </row>
    <row r="332" spans="1:26">
      <c r="A332" s="2" t="s">
        <v>944</v>
      </c>
      <c r="B332" s="21">
        <v>0.32369057636053161</v>
      </c>
      <c r="C332" s="6" t="str">
        <f>HYPERLINK("http://www.ncbi.nlm.nih.gov/sites/entrez?db=unigene&amp;cmd=search&amp;term=Xl.21917", "Xl.21917")</f>
        <v>Xl.21917</v>
      </c>
      <c r="D332" s="6"/>
      <c r="F332" s="7"/>
      <c r="I332" s="2" t="s">
        <v>945</v>
      </c>
      <c r="J332" s="2" t="s">
        <v>946</v>
      </c>
      <c r="K332" s="2" t="s">
        <v>947</v>
      </c>
      <c r="L332" s="1" t="s">
        <v>948</v>
      </c>
      <c r="M332" s="8" t="s">
        <v>3727</v>
      </c>
      <c r="N332" s="9" t="s">
        <v>3728</v>
      </c>
      <c r="O332" s="9" t="s">
        <v>3612</v>
      </c>
      <c r="P332" s="9" t="s">
        <v>3613</v>
      </c>
      <c r="Q332" s="1" t="s">
        <v>949</v>
      </c>
    </row>
    <row r="333" spans="1:26" ht="14">
      <c r="A333" s="2" t="s">
        <v>950</v>
      </c>
      <c r="B333" s="21">
        <v>0.32392905508905395</v>
      </c>
      <c r="C333" s="6" t="str">
        <f>HYPERLINK("http://www.ncbi.nlm.nih.gov/sites/entrez?db=unigene&amp;cmd=search&amp;term=Xl.32237", "Xl.32237")</f>
        <v>Xl.32237</v>
      </c>
      <c r="D333" s="9" t="s">
        <v>835</v>
      </c>
      <c r="F333" s="7" t="s">
        <v>836</v>
      </c>
      <c r="I333" s="2" t="s">
        <v>837</v>
      </c>
      <c r="J333" s="2" t="s">
        <v>838</v>
      </c>
      <c r="K333" s="2" t="s">
        <v>839</v>
      </c>
      <c r="L333" s="1" t="s">
        <v>840</v>
      </c>
      <c r="M333" s="8" t="s">
        <v>3727</v>
      </c>
      <c r="N333" s="9" t="s">
        <v>3728</v>
      </c>
      <c r="O333" s="9" t="s">
        <v>3668</v>
      </c>
      <c r="P333" s="9" t="s">
        <v>3669</v>
      </c>
      <c r="Q333" s="9" t="s">
        <v>3670</v>
      </c>
      <c r="R333" s="9" t="s">
        <v>2517</v>
      </c>
      <c r="S333" s="1" t="s">
        <v>841</v>
      </c>
      <c r="Z333" s="17"/>
    </row>
    <row r="334" spans="1:26" ht="14">
      <c r="A334" s="2" t="s">
        <v>842</v>
      </c>
      <c r="B334" s="21">
        <v>0.32441027827857044</v>
      </c>
      <c r="C334" s="6" t="str">
        <f>HYPERLINK("http://www.ncbi.nlm.nih.gov/sites/entrez?db=unigene&amp;cmd=search&amp;term=Xl.53283", "Xl.53283")</f>
        <v>Xl.53283</v>
      </c>
      <c r="D334" s="6"/>
      <c r="F334" s="7" t="s">
        <v>843</v>
      </c>
      <c r="Z334" s="17"/>
    </row>
    <row r="335" spans="1:26" ht="14">
      <c r="A335" s="2" t="s">
        <v>844</v>
      </c>
      <c r="B335" s="21">
        <v>0.32508484781228669</v>
      </c>
      <c r="C335" s="6" t="str">
        <f>HYPERLINK("http://www.ncbi.nlm.nih.gov/sites/entrez?db=unigene&amp;cmd=search&amp;term=Xl.870", "Xl.870")</f>
        <v>Xl.870</v>
      </c>
      <c r="D335" s="6"/>
      <c r="E335" s="2" t="s">
        <v>845</v>
      </c>
      <c r="F335" s="7" t="s">
        <v>846</v>
      </c>
      <c r="I335" s="2" t="s">
        <v>847</v>
      </c>
      <c r="J335" s="2" t="s">
        <v>848</v>
      </c>
      <c r="K335" s="2" t="s">
        <v>849</v>
      </c>
      <c r="L335" s="1" t="s">
        <v>3628</v>
      </c>
      <c r="M335" s="8" t="s">
        <v>3727</v>
      </c>
      <c r="N335" s="9" t="s">
        <v>3728</v>
      </c>
      <c r="O335" s="9" t="s">
        <v>3668</v>
      </c>
      <c r="P335" s="9" t="s">
        <v>3669</v>
      </c>
      <c r="Q335" s="9" t="s">
        <v>3670</v>
      </c>
      <c r="R335" s="9" t="s">
        <v>3671</v>
      </c>
      <c r="S335" s="9" t="s">
        <v>3629</v>
      </c>
      <c r="T335" s="1" t="s">
        <v>3630</v>
      </c>
      <c r="Z335" s="17"/>
    </row>
    <row r="336" spans="1:26" ht="14">
      <c r="A336" s="2" t="s">
        <v>850</v>
      </c>
      <c r="B336" s="21">
        <v>0.32545646919672599</v>
      </c>
      <c r="C336" s="6" t="str">
        <f>HYPERLINK("http://www.ncbi.nlm.nih.gov/sites/entrez?db=unigene&amp;cmd=search&amp;term=Xl.40713", "Xl.40713")</f>
        <v>Xl.40713</v>
      </c>
      <c r="D336" s="9" t="s">
        <v>851</v>
      </c>
      <c r="F336" s="7" t="s">
        <v>3721</v>
      </c>
      <c r="Z336" s="17"/>
    </row>
    <row r="337" spans="1:26">
      <c r="A337" s="2" t="s">
        <v>852</v>
      </c>
      <c r="B337" s="21">
        <v>0.32697356105416608</v>
      </c>
      <c r="C337" s="6" t="str">
        <f>HYPERLINK("http://www.ncbi.nlm.nih.gov/sites/entrez?db=unigene&amp;cmd=search&amp;term=Xl.2166", "Xl.2166")</f>
        <v>Xl.2166</v>
      </c>
      <c r="D337" s="9" t="s">
        <v>2381</v>
      </c>
      <c r="F337" s="7" t="s">
        <v>853</v>
      </c>
    </row>
    <row r="338" spans="1:26">
      <c r="A338" s="2" t="s">
        <v>854</v>
      </c>
      <c r="B338" s="21">
        <v>0.32854032069033662</v>
      </c>
      <c r="C338" s="6" t="str">
        <f>HYPERLINK("http://www.ncbi.nlm.nih.gov/sites/entrez?db=unigene&amp;cmd=search&amp;term=Xl.17832", "Xl.17832")</f>
        <v>Xl.17832</v>
      </c>
      <c r="D338" s="6"/>
      <c r="F338" s="7" t="s">
        <v>3721</v>
      </c>
    </row>
    <row r="339" spans="1:26">
      <c r="A339" s="2" t="s">
        <v>855</v>
      </c>
      <c r="B339" s="21">
        <v>0.33036052596079951</v>
      </c>
      <c r="C339" s="6" t="str">
        <f>HYPERLINK("http://www.ncbi.nlm.nih.gov/sites/entrez?db=unigene&amp;cmd=search&amp;term=Xl.2265", "Xl.2265")</f>
        <v>Xl.2265</v>
      </c>
      <c r="D339" s="6"/>
      <c r="F339" s="7" t="s">
        <v>3721</v>
      </c>
    </row>
    <row r="340" spans="1:26" ht="14">
      <c r="A340" s="2" t="s">
        <v>856</v>
      </c>
      <c r="B340" s="21">
        <v>0.33069998670518563</v>
      </c>
      <c r="C340" s="6" t="str">
        <f>HYPERLINK("http://www.ncbi.nlm.nih.gov/sites/entrez?db=unigene&amp;cmd=search&amp;term=Xl.54192", "Xl.54192")</f>
        <v>Xl.54192</v>
      </c>
      <c r="D340" s="6"/>
      <c r="F340" s="7" t="s">
        <v>3316</v>
      </c>
      <c r="I340" s="2" t="s">
        <v>3319</v>
      </c>
      <c r="J340" s="2" t="s">
        <v>3320</v>
      </c>
      <c r="K340" s="2" t="s">
        <v>3321</v>
      </c>
      <c r="L340" s="1" t="s">
        <v>3322</v>
      </c>
      <c r="M340" s="1" t="s">
        <v>3365</v>
      </c>
      <c r="N340" s="9" t="s">
        <v>3737</v>
      </c>
      <c r="O340" s="9" t="s">
        <v>3323</v>
      </c>
      <c r="P340" s="9" t="s">
        <v>3324</v>
      </c>
      <c r="Q340" s="9" t="s">
        <v>3325</v>
      </c>
      <c r="R340" s="9" t="s">
        <v>3326</v>
      </c>
      <c r="S340" s="9" t="s">
        <v>3327</v>
      </c>
      <c r="Z340" s="17"/>
    </row>
    <row r="341" spans="1:26">
      <c r="A341" s="2" t="s">
        <v>857</v>
      </c>
      <c r="B341" s="21">
        <v>0.3314256303176028</v>
      </c>
      <c r="C341" s="6" t="str">
        <f>HYPERLINK("http://www.ncbi.nlm.nih.gov/sites/entrez?db=unigene&amp;cmd=search&amp;term=Xl.14843", "Xl.14843")</f>
        <v>Xl.14843</v>
      </c>
      <c r="D341" s="6"/>
      <c r="F341" s="7" t="s">
        <v>3721</v>
      </c>
      <c r="I341" s="2" t="s">
        <v>858</v>
      </c>
      <c r="J341" s="2" t="s">
        <v>859</v>
      </c>
      <c r="K341" s="2" t="s">
        <v>860</v>
      </c>
      <c r="L341" s="1" t="s">
        <v>2665</v>
      </c>
      <c r="M341" s="1" t="s">
        <v>3248</v>
      </c>
    </row>
    <row r="342" spans="1:26" ht="14">
      <c r="A342" s="2" t="s">
        <v>861</v>
      </c>
      <c r="B342" s="21">
        <v>0.33219112619055768</v>
      </c>
      <c r="C342" s="6" t="str">
        <f>HYPERLINK("http://www.ncbi.nlm.nih.gov/sites/entrez?db=unigene&amp;cmd=search&amp;term=Xl.6794", "Xl.6794")</f>
        <v>Xl.6794</v>
      </c>
      <c r="D342" s="6"/>
      <c r="F342" s="7" t="s">
        <v>3721</v>
      </c>
      <c r="Z342" s="17"/>
    </row>
    <row r="343" spans="1:26">
      <c r="A343" s="2" t="s">
        <v>862</v>
      </c>
      <c r="B343" s="21">
        <v>0.33227615796867965</v>
      </c>
      <c r="C343" s="6" t="str">
        <f>HYPERLINK("http://www.ncbi.nlm.nih.gov/sites/entrez?db=unigene&amp;cmd=search&amp;term=Xl.25551", "Xl.25551")</f>
        <v>Xl.25551</v>
      </c>
      <c r="D343" s="6"/>
      <c r="E343" s="2" t="s">
        <v>863</v>
      </c>
      <c r="F343" s="7" t="s">
        <v>864</v>
      </c>
    </row>
    <row r="344" spans="1:26">
      <c r="A344" s="2" t="s">
        <v>865</v>
      </c>
      <c r="B344" s="21">
        <v>0.3327290378699031</v>
      </c>
      <c r="C344" s="6" t="str">
        <f>HYPERLINK("http://www.ncbi.nlm.nih.gov/sites/entrez?db=unigene&amp;cmd=search&amp;term=Xl.21564", "Xl.21564")</f>
        <v>Xl.21564</v>
      </c>
      <c r="D344" s="6"/>
      <c r="E344" s="2" t="s">
        <v>3602</v>
      </c>
      <c r="F344" s="7" t="s">
        <v>3603</v>
      </c>
    </row>
    <row r="345" spans="1:26" ht="14">
      <c r="A345" s="2" t="s">
        <v>866</v>
      </c>
      <c r="B345" s="21">
        <v>0.33291860769459114</v>
      </c>
      <c r="C345" s="6" t="str">
        <f>HYPERLINK("http://www.ncbi.nlm.nih.gov/sites/entrez?db=unigene&amp;cmd=search&amp;term=Xl.9690", "Xl.9690")</f>
        <v>Xl.9690</v>
      </c>
      <c r="D345" s="6"/>
      <c r="F345" s="7" t="s">
        <v>3721</v>
      </c>
      <c r="Z345" s="17"/>
    </row>
    <row r="346" spans="1:26" ht="14">
      <c r="A346" s="2" t="s">
        <v>867</v>
      </c>
      <c r="B346" s="21">
        <v>0.33400732673062367</v>
      </c>
      <c r="C346" s="6" t="str">
        <f>HYPERLINK("http://www.ncbi.nlm.nih.gov/sites/entrez?db=unigene&amp;cmd=search&amp;term=Xl.55147", "Xl.55147")</f>
        <v>Xl.55147</v>
      </c>
      <c r="D346" s="6"/>
      <c r="F346" s="7" t="s">
        <v>3721</v>
      </c>
      <c r="Z346" s="17"/>
    </row>
    <row r="347" spans="1:26" ht="14">
      <c r="A347" s="2" t="s">
        <v>868</v>
      </c>
      <c r="B347" s="21">
        <v>0.33476473182408256</v>
      </c>
      <c r="C347" s="6" t="str">
        <f>HYPERLINK("http://www.ncbi.nlm.nih.gov/sites/entrez?db=unigene&amp;cmd=search&amp;term=Xl.50869", "Xl.50869")</f>
        <v>Xl.50869</v>
      </c>
      <c r="D347" s="9" t="s">
        <v>869</v>
      </c>
      <c r="F347" s="7" t="s">
        <v>870</v>
      </c>
      <c r="Z347" s="17"/>
    </row>
    <row r="348" spans="1:26" ht="14">
      <c r="A348" s="2" t="s">
        <v>871</v>
      </c>
      <c r="B348" s="21">
        <v>0.33482496665183031</v>
      </c>
      <c r="C348" s="6" t="str">
        <f>HYPERLINK("http://www.ncbi.nlm.nih.gov/sites/entrez?db=unigene&amp;cmd=search&amp;term=Xl.26173", "Xl.26173")</f>
        <v>Xl.26173</v>
      </c>
      <c r="D348" s="6"/>
      <c r="F348" s="7" t="s">
        <v>3721</v>
      </c>
      <c r="Z348" s="17"/>
    </row>
    <row r="349" spans="1:26" ht="14">
      <c r="A349" s="2" t="s">
        <v>872</v>
      </c>
      <c r="B349" s="21">
        <v>0.33530631814989131</v>
      </c>
      <c r="C349" s="6" t="str">
        <f>HYPERLINK("http://www.ncbi.nlm.nih.gov/sites/entrez?db=unigene&amp;cmd=search&amp;term=Xl.49505", "Xl.49505")</f>
        <v>Xl.49505</v>
      </c>
      <c r="D349" s="6"/>
      <c r="F349" s="7"/>
      <c r="I349" s="2" t="s">
        <v>873</v>
      </c>
      <c r="J349" s="2" t="s">
        <v>874</v>
      </c>
      <c r="K349" s="2" t="s">
        <v>875</v>
      </c>
      <c r="L349" s="1" t="s">
        <v>3168</v>
      </c>
      <c r="M349" s="1" t="s">
        <v>3365</v>
      </c>
      <c r="N349" s="1" t="s">
        <v>3728</v>
      </c>
      <c r="Z349" s="17"/>
    </row>
    <row r="350" spans="1:26">
      <c r="A350" s="2" t="s">
        <v>876</v>
      </c>
      <c r="B350" s="21">
        <v>0.33532825117224191</v>
      </c>
      <c r="C350" s="6" t="str">
        <f>HYPERLINK("http://www.ncbi.nlm.nih.gov/sites/entrez?db=unigene&amp;cmd=search&amp;term=Xl.24694", "Xl.24694")</f>
        <v>Xl.24694</v>
      </c>
      <c r="D350" s="6"/>
      <c r="F350" s="7" t="s">
        <v>877</v>
      </c>
    </row>
    <row r="351" spans="1:26">
      <c r="A351" s="2" t="s">
        <v>878</v>
      </c>
      <c r="B351" s="21">
        <v>0.33557423462764147</v>
      </c>
      <c r="C351" s="6" t="str">
        <f>HYPERLINK("http://www.ncbi.nlm.nih.gov/sites/entrez?db=unigene&amp;cmd=search&amp;term=Xl.21539", "Xl.21539")</f>
        <v>Xl.21539</v>
      </c>
      <c r="D351" s="6"/>
      <c r="E351" s="2" t="s">
        <v>879</v>
      </c>
      <c r="F351" s="7" t="s">
        <v>880</v>
      </c>
      <c r="I351" s="2" t="s">
        <v>881</v>
      </c>
      <c r="J351" s="2" t="s">
        <v>882</v>
      </c>
      <c r="K351" s="2" t="s">
        <v>883</v>
      </c>
      <c r="L351" s="1" t="s">
        <v>3767</v>
      </c>
      <c r="M351" s="8" t="s">
        <v>3727</v>
      </c>
      <c r="N351" s="9" t="s">
        <v>3768</v>
      </c>
      <c r="O351" s="9" t="s">
        <v>3769</v>
      </c>
      <c r="P351" s="9" t="s">
        <v>3770</v>
      </c>
      <c r="Q351" s="1" t="s">
        <v>3650</v>
      </c>
    </row>
    <row r="352" spans="1:26" ht="14">
      <c r="A352" s="2" t="s">
        <v>884</v>
      </c>
      <c r="B352" s="21">
        <v>0.33575512961491888</v>
      </c>
      <c r="C352" s="6" t="str">
        <f>HYPERLINK("http://www.ncbi.nlm.nih.gov/sites/entrez?db=unigene&amp;cmd=search&amp;term=Xl.3025", "Xl.3025")</f>
        <v>Xl.3025</v>
      </c>
      <c r="D352" s="6"/>
      <c r="F352" s="7" t="s">
        <v>3721</v>
      </c>
      <c r="Z352" s="17"/>
    </row>
    <row r="353" spans="1:26" ht="14">
      <c r="A353" s="2" t="s">
        <v>885</v>
      </c>
      <c r="B353" s="21">
        <v>0.33641723990115552</v>
      </c>
      <c r="C353" s="6" t="str">
        <f>HYPERLINK("http://www.ncbi.nlm.nih.gov/sites/entrez?db=unigene&amp;cmd=search&amp;term=Xl.3780", "Xl.3780")</f>
        <v>Xl.3780</v>
      </c>
      <c r="D353" s="9" t="s">
        <v>886</v>
      </c>
      <c r="F353" s="7"/>
      <c r="I353" s="2" t="s">
        <v>887</v>
      </c>
      <c r="J353" s="2" t="s">
        <v>888</v>
      </c>
      <c r="K353" s="2" t="s">
        <v>889</v>
      </c>
      <c r="L353" s="1" t="s">
        <v>3749</v>
      </c>
      <c r="M353" s="8" t="s">
        <v>3727</v>
      </c>
      <c r="N353" s="9" t="s">
        <v>3728</v>
      </c>
      <c r="O353" s="9" t="s">
        <v>3750</v>
      </c>
      <c r="P353" s="9" t="s">
        <v>3751</v>
      </c>
      <c r="Q353" s="9" t="s">
        <v>3752</v>
      </c>
      <c r="R353" s="1" t="s">
        <v>3753</v>
      </c>
      <c r="Z353" s="17"/>
    </row>
    <row r="354" spans="1:26" ht="14">
      <c r="A354" s="2" t="s">
        <v>890</v>
      </c>
      <c r="B354" s="21">
        <v>0.33716498807454304</v>
      </c>
      <c r="C354" s="6" t="str">
        <f>HYPERLINK("http://www.ncbi.nlm.nih.gov/sites/entrez?db=unigene&amp;cmd=search&amp;term=Xl.47601", "Xl.47601")</f>
        <v>Xl.47601</v>
      </c>
      <c r="D354" s="6"/>
      <c r="F354" s="7"/>
      <c r="I354" s="2" t="s">
        <v>2090</v>
      </c>
      <c r="J354" s="2" t="s">
        <v>2091</v>
      </c>
      <c r="K354" s="2" t="s">
        <v>2092</v>
      </c>
      <c r="L354" s="1" t="s">
        <v>2093</v>
      </c>
      <c r="M354" s="1" t="s">
        <v>3567</v>
      </c>
      <c r="Z354" s="17"/>
    </row>
    <row r="355" spans="1:26">
      <c r="A355" s="2" t="s">
        <v>891</v>
      </c>
      <c r="B355" s="21">
        <v>0.33716884284837018</v>
      </c>
      <c r="C355" s="6" t="str">
        <f>HYPERLINK("http://www.ncbi.nlm.nih.gov/sites/entrez?db=unigene&amp;cmd=search&amp;term=Xl.1554", "Xl.1554")</f>
        <v>Xl.1554</v>
      </c>
      <c r="D355" s="9" t="s">
        <v>892</v>
      </c>
      <c r="F355" s="7" t="s">
        <v>783</v>
      </c>
      <c r="I355" s="2" t="s">
        <v>784</v>
      </c>
      <c r="J355" s="2" t="s">
        <v>785</v>
      </c>
      <c r="K355" s="2" t="s">
        <v>786</v>
      </c>
      <c r="L355" s="1" t="s">
        <v>3185</v>
      </c>
      <c r="M355" s="8" t="s">
        <v>3727</v>
      </c>
      <c r="N355" s="9" t="s">
        <v>3186</v>
      </c>
      <c r="O355" s="9" t="s">
        <v>3187</v>
      </c>
      <c r="P355" s="9" t="s">
        <v>3188</v>
      </c>
      <c r="Q355" s="1" t="s">
        <v>3189</v>
      </c>
    </row>
    <row r="356" spans="1:26" ht="14">
      <c r="A356" s="2" t="s">
        <v>787</v>
      </c>
      <c r="B356" s="21">
        <v>0.3372230491582619</v>
      </c>
      <c r="C356" s="6" t="str">
        <f>HYPERLINK("http://www.ncbi.nlm.nih.gov/sites/entrez?db=unigene&amp;cmd=search&amp;term=Xl.49880", "Xl.49880")</f>
        <v>Xl.49880</v>
      </c>
      <c r="D356" s="6"/>
      <c r="F356" s="7"/>
      <c r="Z356" s="17"/>
    </row>
    <row r="357" spans="1:26">
      <c r="A357" s="2" t="s">
        <v>788</v>
      </c>
      <c r="B357" s="21">
        <v>0.33764390281509105</v>
      </c>
      <c r="C357" s="6" t="str">
        <f>HYPERLINK("http://www.ncbi.nlm.nih.gov/sites/entrez?db=unigene&amp;cmd=search&amp;term=Xl.1225", "Xl.1225")</f>
        <v>Xl.1225</v>
      </c>
      <c r="D357" s="6"/>
      <c r="E357" s="2" t="s">
        <v>789</v>
      </c>
      <c r="F357" s="7"/>
      <c r="I357" s="2" t="s">
        <v>3305</v>
      </c>
      <c r="J357" s="2" t="s">
        <v>3306</v>
      </c>
      <c r="K357" s="2" t="s">
        <v>3307</v>
      </c>
    </row>
    <row r="358" spans="1:26" ht="14">
      <c r="A358" s="2" t="s">
        <v>790</v>
      </c>
      <c r="B358" s="21">
        <v>0.33794557356470561</v>
      </c>
      <c r="C358" s="6" t="str">
        <f>HYPERLINK("http://www.ncbi.nlm.nih.gov/sites/entrez?db=unigene&amp;cmd=search&amp;term=Xl.52302", "Xl.52302")</f>
        <v>Xl.52302</v>
      </c>
      <c r="D358" s="9" t="s">
        <v>791</v>
      </c>
      <c r="F358" s="7" t="s">
        <v>3721</v>
      </c>
      <c r="Z358" s="17"/>
    </row>
    <row r="359" spans="1:26" ht="14">
      <c r="A359" s="2" t="s">
        <v>792</v>
      </c>
      <c r="B359" s="21">
        <v>0.33805125224212912</v>
      </c>
      <c r="C359" s="6" t="str">
        <f>HYPERLINK("http://www.ncbi.nlm.nih.gov/sites/entrez?db=unigene&amp;cmd=search&amp;term=Xl.51270", "Xl.51270")</f>
        <v>Xl.51270</v>
      </c>
      <c r="D359" s="9" t="s">
        <v>793</v>
      </c>
      <c r="F359" s="7" t="s">
        <v>3721</v>
      </c>
      <c r="Z359" s="17"/>
    </row>
    <row r="360" spans="1:26" ht="14">
      <c r="A360" s="2" t="s">
        <v>794</v>
      </c>
      <c r="B360" s="21">
        <v>0.33809229226200954</v>
      </c>
      <c r="C360" s="6" t="str">
        <f>HYPERLINK("http://www.ncbi.nlm.nih.gov/sites/entrez?db=unigene&amp;cmd=search&amp;term=Xl.30425", "Xl.30425")</f>
        <v>Xl.30425</v>
      </c>
      <c r="D360" s="6"/>
      <c r="F360" s="7" t="s">
        <v>3721</v>
      </c>
      <c r="I360" s="2" t="s">
        <v>795</v>
      </c>
      <c r="J360" s="2" t="s">
        <v>796</v>
      </c>
      <c r="K360" s="2" t="s">
        <v>797</v>
      </c>
      <c r="L360" s="1" t="s">
        <v>2832</v>
      </c>
      <c r="M360" s="1" t="s">
        <v>3248</v>
      </c>
      <c r="Z360" s="17"/>
    </row>
    <row r="361" spans="1:26" ht="14">
      <c r="A361" s="2" t="s">
        <v>798</v>
      </c>
      <c r="B361" s="21">
        <v>0.33810569082202729</v>
      </c>
      <c r="C361" s="6" t="str">
        <f>HYPERLINK("http://www.ncbi.nlm.nih.gov/sites/entrez?db=unigene&amp;cmd=search&amp;term=Xl.56585", "Xl.56585")</f>
        <v>Xl.56585</v>
      </c>
      <c r="D361" s="9" t="s">
        <v>799</v>
      </c>
      <c r="F361" s="7" t="s">
        <v>3721</v>
      </c>
      <c r="Z361" s="17"/>
    </row>
    <row r="362" spans="1:26">
      <c r="A362" s="2" t="s">
        <v>800</v>
      </c>
      <c r="B362" s="21">
        <v>0.33875235955770039</v>
      </c>
      <c r="C362" s="6" t="str">
        <f>HYPERLINK("http://www.ncbi.nlm.nih.gov/sites/entrez?db=unigene&amp;cmd=search&amp;term=Xl.1873", "Xl.1873")</f>
        <v>Xl.1873</v>
      </c>
      <c r="D362" s="6"/>
      <c r="F362" s="7" t="s">
        <v>801</v>
      </c>
      <c r="I362" s="2" t="s">
        <v>802</v>
      </c>
      <c r="J362" s="2" t="s">
        <v>803</v>
      </c>
      <c r="K362" s="2" t="s">
        <v>804</v>
      </c>
      <c r="L362" s="1" t="s">
        <v>3295</v>
      </c>
      <c r="M362" s="8" t="s">
        <v>3727</v>
      </c>
      <c r="N362" s="9" t="s">
        <v>3598</v>
      </c>
      <c r="O362" s="1" t="s">
        <v>3192</v>
      </c>
    </row>
    <row r="363" spans="1:26" ht="14">
      <c r="A363" s="2" t="s">
        <v>805</v>
      </c>
      <c r="B363" s="21">
        <v>0.33969470650378258</v>
      </c>
      <c r="C363" s="6" t="str">
        <f>HYPERLINK("http://www.ncbi.nlm.nih.gov/sites/entrez?db=unigene&amp;cmd=search&amp;term=Xl.28922", "Xl.28922")</f>
        <v>Xl.28922</v>
      </c>
      <c r="D363" s="6"/>
      <c r="F363" s="7"/>
      <c r="I363" s="2" t="s">
        <v>806</v>
      </c>
      <c r="J363" s="2" t="s">
        <v>807</v>
      </c>
      <c r="K363" s="2" t="s">
        <v>808</v>
      </c>
      <c r="L363" s="1" t="s">
        <v>809</v>
      </c>
      <c r="M363" s="8" t="s">
        <v>3727</v>
      </c>
      <c r="N363" s="9" t="s">
        <v>3737</v>
      </c>
      <c r="O363" s="9" t="s">
        <v>3738</v>
      </c>
      <c r="P363" s="1" t="s">
        <v>3739</v>
      </c>
      <c r="Z363" s="17"/>
    </row>
    <row r="364" spans="1:26" ht="14">
      <c r="A364" s="2" t="s">
        <v>810</v>
      </c>
      <c r="B364" s="21">
        <v>0.34106377045366004</v>
      </c>
      <c r="C364" s="6" t="str">
        <f>HYPERLINK("http://www.ncbi.nlm.nih.gov/sites/entrez?db=unigene&amp;cmd=search&amp;term=Xl.26860", "Xl.26860")</f>
        <v>Xl.26860</v>
      </c>
      <c r="D364" s="6"/>
      <c r="F364" s="7" t="s">
        <v>811</v>
      </c>
      <c r="I364" s="2" t="s">
        <v>812</v>
      </c>
      <c r="J364" s="2" t="s">
        <v>813</v>
      </c>
      <c r="K364" s="2" t="s">
        <v>814</v>
      </c>
      <c r="L364" s="1" t="s">
        <v>1693</v>
      </c>
      <c r="M364" s="8" t="s">
        <v>3727</v>
      </c>
      <c r="N364" s="9" t="s">
        <v>3737</v>
      </c>
      <c r="O364" s="9" t="s">
        <v>3738</v>
      </c>
      <c r="P364" s="9" t="s">
        <v>3094</v>
      </c>
      <c r="Q364" s="9" t="s">
        <v>3326</v>
      </c>
      <c r="R364" s="9" t="s">
        <v>3095</v>
      </c>
      <c r="S364" s="9" t="s">
        <v>3096</v>
      </c>
      <c r="T364" s="1" t="s">
        <v>3097</v>
      </c>
      <c r="Z364" s="17"/>
    </row>
    <row r="365" spans="1:26">
      <c r="A365" s="2" t="s">
        <v>815</v>
      </c>
      <c r="B365" s="21">
        <v>0.34202818490176407</v>
      </c>
      <c r="C365" s="6" t="str">
        <f>HYPERLINK("http://www.ncbi.nlm.nih.gov/sites/entrez?db=unigene&amp;cmd=search&amp;term=Xl.10079", "Xl.10079")</f>
        <v>Xl.10079</v>
      </c>
      <c r="D365" s="6"/>
      <c r="F365" s="7" t="s">
        <v>3721</v>
      </c>
    </row>
    <row r="366" spans="1:26" ht="14">
      <c r="A366" s="2" t="s">
        <v>816</v>
      </c>
      <c r="B366" s="21">
        <v>0.34217096150304843</v>
      </c>
      <c r="C366" s="6" t="str">
        <f>HYPERLINK("http://www.ncbi.nlm.nih.gov/sites/entrez?db=unigene&amp;cmd=search&amp;term=Xl.47553", "Xl.47553")</f>
        <v>Xl.47553</v>
      </c>
      <c r="D366" s="6"/>
      <c r="F366" s="7"/>
      <c r="I366" s="2" t="s">
        <v>817</v>
      </c>
      <c r="J366" s="2" t="s">
        <v>818</v>
      </c>
      <c r="K366" s="2" t="s">
        <v>819</v>
      </c>
      <c r="L366" s="1" t="s">
        <v>1693</v>
      </c>
      <c r="M366" s="8" t="s">
        <v>3727</v>
      </c>
      <c r="N366" s="9" t="s">
        <v>3737</v>
      </c>
      <c r="O366" s="9" t="s">
        <v>3738</v>
      </c>
      <c r="P366" s="9" t="s">
        <v>3094</v>
      </c>
      <c r="Q366" s="9" t="s">
        <v>3326</v>
      </c>
      <c r="R366" s="9" t="s">
        <v>3095</v>
      </c>
      <c r="S366" s="9" t="s">
        <v>3096</v>
      </c>
      <c r="T366" s="1" t="s">
        <v>3097</v>
      </c>
      <c r="Z366" s="17"/>
    </row>
    <row r="367" spans="1:26">
      <c r="A367" s="2" t="s">
        <v>820</v>
      </c>
      <c r="B367" s="21">
        <v>0.3425831131979164</v>
      </c>
      <c r="C367" s="6" t="str">
        <f>HYPERLINK("http://www.ncbi.nlm.nih.gov/sites/entrez?db=unigene&amp;cmd=search&amp;term=Xl.11385", "Xl.11385")</f>
        <v>Xl.11385</v>
      </c>
      <c r="D367" s="6"/>
      <c r="F367" s="7" t="s">
        <v>3721</v>
      </c>
    </row>
    <row r="368" spans="1:26" ht="14">
      <c r="A368" s="2" t="s">
        <v>821</v>
      </c>
      <c r="B368" s="21">
        <v>0.34271429771528328</v>
      </c>
      <c r="C368" s="6" t="str">
        <f>HYPERLINK("http://www.ncbi.nlm.nih.gov/sites/entrez?db=unigene&amp;cmd=search&amp;term=Xl.5574", "Xl.5574")</f>
        <v>Xl.5574</v>
      </c>
      <c r="D368" s="6"/>
      <c r="F368" s="7" t="s">
        <v>822</v>
      </c>
      <c r="Z368" s="17"/>
    </row>
    <row r="369" spans="1:26" ht="14">
      <c r="A369" s="2" t="s">
        <v>823</v>
      </c>
      <c r="B369" s="21">
        <v>0.34469241555051122</v>
      </c>
      <c r="C369" s="6" t="str">
        <f>HYPERLINK("http://www.ncbi.nlm.nih.gov/sites/entrez?db=unigene&amp;cmd=search&amp;term=Xl.34081", "Xl.34081")</f>
        <v>Xl.34081</v>
      </c>
      <c r="D369" s="9" t="s">
        <v>824</v>
      </c>
      <c r="F369" s="7" t="s">
        <v>3721</v>
      </c>
      <c r="Z369" s="17"/>
    </row>
    <row r="370" spans="1:26">
      <c r="A370" s="2" t="s">
        <v>825</v>
      </c>
      <c r="B370" s="21">
        <v>0.34487912130747056</v>
      </c>
      <c r="C370" s="6" t="str">
        <f>HYPERLINK("http://www.ncbi.nlm.nih.gov/sites/entrez?db=unigene&amp;cmd=search&amp;term=Xl.15814", "Xl.15814")</f>
        <v>Xl.15814</v>
      </c>
      <c r="D370" s="6"/>
      <c r="F370" s="7"/>
    </row>
    <row r="371" spans="1:26">
      <c r="A371" s="2" t="s">
        <v>826</v>
      </c>
      <c r="B371" s="21">
        <v>0.34525862285181508</v>
      </c>
      <c r="C371" s="6" t="str">
        <f>HYPERLINK("http://www.ncbi.nlm.nih.gov/sites/entrez?db=unigene&amp;cmd=search&amp;term=Xl.14812", "Xl.14812")</f>
        <v>Xl.14812</v>
      </c>
      <c r="D371" s="6"/>
      <c r="F371" s="7" t="s">
        <v>3721</v>
      </c>
    </row>
    <row r="372" spans="1:26" ht="14">
      <c r="A372" s="2" t="s">
        <v>827</v>
      </c>
      <c r="B372" s="21">
        <v>0.34632542828621055</v>
      </c>
      <c r="C372" s="6" t="str">
        <f>HYPERLINK("http://www.ncbi.nlm.nih.gov/sites/entrez?db=unigene&amp;cmd=search&amp;term=Xl.53235", "Xl.53235")</f>
        <v>Xl.53235</v>
      </c>
      <c r="D372" s="6"/>
      <c r="F372" s="7" t="s">
        <v>828</v>
      </c>
      <c r="I372" s="2" t="s">
        <v>829</v>
      </c>
      <c r="J372" s="2" t="s">
        <v>830</v>
      </c>
      <c r="K372" s="2" t="s">
        <v>831</v>
      </c>
      <c r="L372" s="1" t="s">
        <v>3421</v>
      </c>
      <c r="M372" s="1" t="s">
        <v>3567</v>
      </c>
      <c r="Z372" s="17"/>
    </row>
    <row r="373" spans="1:26" ht="14">
      <c r="A373" s="2" t="s">
        <v>832</v>
      </c>
      <c r="B373" s="21">
        <v>0.3476917925320327</v>
      </c>
      <c r="C373" s="6" t="str">
        <f>HYPERLINK("http://www.ncbi.nlm.nih.gov/sites/entrez?db=unigene&amp;cmd=search&amp;term=Xl.48022", "Xl.48022")</f>
        <v>Xl.48022</v>
      </c>
      <c r="D373" s="6"/>
      <c r="F373" s="7" t="s">
        <v>833</v>
      </c>
      <c r="Z373" s="17"/>
    </row>
    <row r="374" spans="1:26" ht="14">
      <c r="A374" s="2" t="s">
        <v>834</v>
      </c>
      <c r="B374" s="21">
        <v>0.34817970521308889</v>
      </c>
      <c r="C374" s="6" t="str">
        <f>HYPERLINK("http://www.ncbi.nlm.nih.gov/sites/entrez?db=unigene&amp;cmd=search&amp;term=Xl.55846", "Xl.55846")</f>
        <v>Xl.55846</v>
      </c>
      <c r="D374" s="9" t="s">
        <v>730</v>
      </c>
      <c r="F374" s="7" t="s">
        <v>3721</v>
      </c>
      <c r="Z374" s="17"/>
    </row>
    <row r="375" spans="1:26" ht="14">
      <c r="A375" s="2" t="s">
        <v>731</v>
      </c>
      <c r="B375" s="21">
        <v>0.3482295728612228</v>
      </c>
      <c r="C375" s="6" t="str">
        <f>HYPERLINK("http://www.ncbi.nlm.nih.gov/sites/entrez?db=unigene&amp;cmd=search&amp;term=Xl.5908", "Xl.5908")</f>
        <v>Xl.5908</v>
      </c>
      <c r="D375" s="9" t="s">
        <v>732</v>
      </c>
      <c r="E375" s="2" t="s">
        <v>733</v>
      </c>
      <c r="F375" s="7" t="s">
        <v>734</v>
      </c>
      <c r="Z375" s="17"/>
    </row>
    <row r="376" spans="1:26" ht="14">
      <c r="A376" s="2" t="s">
        <v>735</v>
      </c>
      <c r="B376" s="21">
        <v>0.34924850487643661</v>
      </c>
      <c r="C376" s="6" t="str">
        <f>HYPERLINK("http://www.ncbi.nlm.nih.gov/sites/entrez?db=unigene&amp;cmd=search&amp;term=Xl.5041", "Xl.5041")</f>
        <v>Xl.5041</v>
      </c>
      <c r="D376" s="6"/>
      <c r="F376" s="7" t="s">
        <v>736</v>
      </c>
      <c r="I376" s="2" t="s">
        <v>737</v>
      </c>
      <c r="J376" s="2" t="s">
        <v>738</v>
      </c>
      <c r="K376" s="2" t="s">
        <v>739</v>
      </c>
      <c r="L376" s="1" t="s">
        <v>3697</v>
      </c>
      <c r="M376" s="8" t="s">
        <v>3727</v>
      </c>
      <c r="N376" s="9" t="s">
        <v>3698</v>
      </c>
      <c r="O376" s="9" t="s">
        <v>3699</v>
      </c>
      <c r="P376" s="1" t="s">
        <v>3700</v>
      </c>
      <c r="Z376" s="17"/>
    </row>
    <row r="377" spans="1:26">
      <c r="A377" s="2" t="s">
        <v>740</v>
      </c>
      <c r="B377" s="21">
        <v>0.34926388281057907</v>
      </c>
      <c r="C377" s="6" t="str">
        <f>HYPERLINK("http://www.ncbi.nlm.nih.gov/sites/entrez?db=unigene&amp;cmd=search&amp;term=Xl.17650", "Xl.17650")</f>
        <v>Xl.17650</v>
      </c>
      <c r="D377" s="6"/>
      <c r="F377" s="7" t="s">
        <v>741</v>
      </c>
    </row>
    <row r="378" spans="1:26" ht="14">
      <c r="A378" s="2" t="s">
        <v>742</v>
      </c>
      <c r="B378" s="21">
        <v>0.34960401057141721</v>
      </c>
      <c r="C378" s="6" t="str">
        <f>HYPERLINK("http://www.ncbi.nlm.nih.gov/sites/entrez?db=unigene&amp;cmd=search&amp;term=Xl.8401", "Xl.8401")</f>
        <v>Xl.8401</v>
      </c>
      <c r="D378" s="9" t="s">
        <v>743</v>
      </c>
      <c r="F378" s="7"/>
      <c r="I378" s="2" t="s">
        <v>744</v>
      </c>
      <c r="J378" s="2" t="s">
        <v>745</v>
      </c>
      <c r="K378" s="2" t="s">
        <v>746</v>
      </c>
      <c r="L378" s="1" t="s">
        <v>1526</v>
      </c>
      <c r="M378" s="8" t="s">
        <v>3727</v>
      </c>
      <c r="N378" s="9" t="s">
        <v>3698</v>
      </c>
      <c r="O378" s="9" t="s">
        <v>3699</v>
      </c>
      <c r="P378" s="9" t="s">
        <v>2049</v>
      </c>
      <c r="Z378" s="17"/>
    </row>
    <row r="379" spans="1:26">
      <c r="A379" s="2" t="s">
        <v>747</v>
      </c>
      <c r="B379" s="21">
        <v>0.35056616166794535</v>
      </c>
      <c r="C379" s="6" t="str">
        <f>HYPERLINK("http://www.ncbi.nlm.nih.gov/sites/entrez?db=unigene&amp;cmd=search&amp;term=Xl.12983", "Xl.12983")</f>
        <v>Xl.12983</v>
      </c>
      <c r="D379" s="9" t="s">
        <v>748</v>
      </c>
      <c r="F379" s="7" t="s">
        <v>749</v>
      </c>
    </row>
    <row r="380" spans="1:26" ht="14">
      <c r="A380" s="2" t="s">
        <v>750</v>
      </c>
      <c r="B380" s="21">
        <v>0.35174452648101884</v>
      </c>
      <c r="C380" s="6" t="str">
        <f>HYPERLINK("http://www.ncbi.nlm.nih.gov/sites/entrez?db=unigene&amp;cmd=search&amp;term=Xl.53455", "Xl.53455")</f>
        <v>Xl.53455</v>
      </c>
      <c r="D380" s="9" t="s">
        <v>751</v>
      </c>
      <c r="F380" s="7" t="s">
        <v>752</v>
      </c>
      <c r="I380" s="2" t="s">
        <v>753</v>
      </c>
      <c r="J380" s="2" t="s">
        <v>754</v>
      </c>
      <c r="K380" s="2" t="s">
        <v>755</v>
      </c>
      <c r="L380" s="1" t="s">
        <v>1666</v>
      </c>
      <c r="M380" s="1" t="s">
        <v>3248</v>
      </c>
      <c r="Z380" s="17"/>
    </row>
    <row r="381" spans="1:26">
      <c r="A381" s="2" t="s">
        <v>756</v>
      </c>
      <c r="B381" s="21">
        <v>0.35243681994321452</v>
      </c>
      <c r="C381" s="6" t="str">
        <f>HYPERLINK("http://www.ncbi.nlm.nih.gov/sites/entrez?db=unigene&amp;cmd=search&amp;term=Xl.16474", "Xl.16474")</f>
        <v>Xl.16474</v>
      </c>
      <c r="D381" s="6"/>
      <c r="F381" s="7" t="s">
        <v>757</v>
      </c>
    </row>
    <row r="382" spans="1:26" ht="14">
      <c r="A382" s="2" t="s">
        <v>758</v>
      </c>
      <c r="B382" s="21">
        <v>0.35280090411189224</v>
      </c>
      <c r="C382" s="6" t="str">
        <f>HYPERLINK("http://www.ncbi.nlm.nih.gov/sites/entrez?db=unigene&amp;cmd=search&amp;term=Xl.720", "Xl.720")</f>
        <v>Xl.720</v>
      </c>
      <c r="D382" s="6"/>
      <c r="E382" s="2" t="s">
        <v>759</v>
      </c>
      <c r="F382" s="7"/>
      <c r="I382" s="2" t="s">
        <v>760</v>
      </c>
      <c r="J382" s="2" t="s">
        <v>761</v>
      </c>
      <c r="K382" s="2" t="s">
        <v>762</v>
      </c>
      <c r="L382" s="1" t="s">
        <v>3271</v>
      </c>
      <c r="M382" s="8" t="s">
        <v>3727</v>
      </c>
      <c r="N382" s="9" t="s">
        <v>3737</v>
      </c>
      <c r="O382" s="9" t="s">
        <v>3738</v>
      </c>
      <c r="P382" s="9" t="s">
        <v>3739</v>
      </c>
      <c r="Q382" s="1" t="s">
        <v>3419</v>
      </c>
      <c r="Z382" s="17"/>
    </row>
    <row r="383" spans="1:26" ht="14">
      <c r="A383" s="2" t="s">
        <v>763</v>
      </c>
      <c r="B383" s="21">
        <v>0.35283431926488334</v>
      </c>
      <c r="C383" s="6" t="str">
        <f>HYPERLINK("http://www.ncbi.nlm.nih.gov/sites/entrez?db=unigene&amp;cmd=search&amp;term=Xl.57018", "Xl.57018")</f>
        <v>Xl.57018</v>
      </c>
      <c r="D383" s="6"/>
      <c r="F383" s="7" t="s">
        <v>3721</v>
      </c>
      <c r="I383" s="2" t="s">
        <v>2259</v>
      </c>
      <c r="J383" s="2" t="s">
        <v>2260</v>
      </c>
      <c r="K383" s="2" t="s">
        <v>2261</v>
      </c>
      <c r="L383" s="1" t="s">
        <v>2262</v>
      </c>
      <c r="M383" s="8" t="s">
        <v>3727</v>
      </c>
      <c r="N383" s="9" t="s">
        <v>3598</v>
      </c>
      <c r="O383" s="9" t="s">
        <v>3531</v>
      </c>
      <c r="P383" s="9" t="s">
        <v>2263</v>
      </c>
      <c r="Q383" s="9" t="s">
        <v>2264</v>
      </c>
      <c r="Z383" s="17"/>
    </row>
    <row r="384" spans="1:26" ht="14">
      <c r="A384" s="2" t="s">
        <v>764</v>
      </c>
      <c r="B384" s="21">
        <v>0.35286393277471079</v>
      </c>
      <c r="C384" s="6" t="str">
        <f>HYPERLINK("http://www.ncbi.nlm.nih.gov/sites/entrez?db=unigene&amp;cmd=search&amp;term=Xl.7208", "Xl.7208")</f>
        <v>Xl.7208</v>
      </c>
      <c r="D384" s="6"/>
      <c r="F384" s="7" t="s">
        <v>3721</v>
      </c>
      <c r="Z384" s="17"/>
    </row>
    <row r="385" spans="1:26">
      <c r="A385" s="2" t="s">
        <v>765</v>
      </c>
      <c r="B385" s="21">
        <v>0.35335472314304806</v>
      </c>
      <c r="C385" s="6" t="str">
        <f>HYPERLINK("http://www.ncbi.nlm.nih.gov/sites/entrez?db=unigene&amp;cmd=search&amp;term=Xl.21645", "Xl.21645")</f>
        <v>Xl.21645</v>
      </c>
      <c r="D385" s="6"/>
      <c r="E385" s="2" t="s">
        <v>766</v>
      </c>
      <c r="F385" s="7" t="s">
        <v>767</v>
      </c>
      <c r="I385" s="2" t="s">
        <v>768</v>
      </c>
      <c r="J385" s="2" t="s">
        <v>769</v>
      </c>
      <c r="K385" s="2" t="s">
        <v>770</v>
      </c>
      <c r="L385" s="1" t="s">
        <v>3498</v>
      </c>
      <c r="M385" s="8" t="s">
        <v>3727</v>
      </c>
      <c r="N385" s="9" t="s">
        <v>3728</v>
      </c>
      <c r="O385" s="9" t="s">
        <v>3668</v>
      </c>
      <c r="P385" s="9" t="s">
        <v>3669</v>
      </c>
      <c r="Q385" s="9" t="s">
        <v>3670</v>
      </c>
      <c r="R385" s="9" t="s">
        <v>3671</v>
      </c>
      <c r="S385" s="9" t="s">
        <v>3629</v>
      </c>
      <c r="T385" s="1" t="s">
        <v>3630</v>
      </c>
      <c r="U385" s="1" t="s">
        <v>3499</v>
      </c>
    </row>
    <row r="386" spans="1:26" ht="14">
      <c r="A386" s="2" t="s">
        <v>771</v>
      </c>
      <c r="B386" s="21">
        <v>0.35464446928404242</v>
      </c>
      <c r="C386" s="6" t="str">
        <f>HYPERLINK("http://www.ncbi.nlm.nih.gov/sites/entrez?db=unigene&amp;cmd=search&amp;term=Xl.49097", "Xl.49097")</f>
        <v>Xl.49097</v>
      </c>
      <c r="D386" s="9" t="s">
        <v>772</v>
      </c>
      <c r="F386" s="7"/>
      <c r="I386" s="2" t="s">
        <v>773</v>
      </c>
      <c r="J386" s="2" t="s">
        <v>774</v>
      </c>
      <c r="K386" s="2" t="s">
        <v>775</v>
      </c>
      <c r="L386" s="1" t="s">
        <v>3421</v>
      </c>
      <c r="M386" s="1" t="s">
        <v>3567</v>
      </c>
      <c r="Z386" s="17"/>
    </row>
    <row r="387" spans="1:26">
      <c r="A387" s="2" t="s">
        <v>776</v>
      </c>
      <c r="B387" s="21">
        <v>0.35498606592750809</v>
      </c>
      <c r="C387" s="6" t="str">
        <f>HYPERLINK("http://www.ncbi.nlm.nih.gov/sites/entrez?db=unigene&amp;cmd=search&amp;term=Xl.17835", "Xl.17835")</f>
        <v>Xl.17835</v>
      </c>
      <c r="D387" s="2" t="s">
        <v>3085</v>
      </c>
      <c r="F387" s="7" t="s">
        <v>777</v>
      </c>
    </row>
    <row r="388" spans="1:26" ht="14">
      <c r="A388" s="2" t="s">
        <v>778</v>
      </c>
      <c r="B388" s="21">
        <v>0.35589632888139883</v>
      </c>
      <c r="C388" s="6" t="str">
        <f>HYPERLINK("http://www.ncbi.nlm.nih.gov/sites/entrez?db=unigene&amp;cmd=search&amp;term=Xl.50038", "Xl.50038")</f>
        <v>Xl.50038</v>
      </c>
      <c r="D388" s="6"/>
      <c r="F388" s="7"/>
      <c r="I388" s="2" t="s">
        <v>779</v>
      </c>
      <c r="J388" s="2" t="s">
        <v>780</v>
      </c>
      <c r="K388" s="2" t="s">
        <v>781</v>
      </c>
      <c r="L388" s="1" t="s">
        <v>782</v>
      </c>
      <c r="M388" s="8" t="s">
        <v>3727</v>
      </c>
      <c r="N388" s="9" t="s">
        <v>3598</v>
      </c>
      <c r="O388" s="9" t="s">
        <v>3192</v>
      </c>
      <c r="P388" s="9" t="s">
        <v>684</v>
      </c>
      <c r="Q388" s="9" t="s">
        <v>685</v>
      </c>
      <c r="R388" s="1" t="s">
        <v>686</v>
      </c>
      <c r="Z388" s="17"/>
    </row>
    <row r="389" spans="1:26" ht="14">
      <c r="A389" s="2" t="s">
        <v>687</v>
      </c>
      <c r="B389" s="21">
        <v>0.356135120940893</v>
      </c>
      <c r="C389" s="6" t="str">
        <f>HYPERLINK("http://www.ncbi.nlm.nih.gov/sites/entrez?db=unigene&amp;cmd=search&amp;term=Xl.54536", "Xl.54536")</f>
        <v>Xl.54536</v>
      </c>
      <c r="D389" s="6"/>
      <c r="F389" s="7" t="s">
        <v>688</v>
      </c>
      <c r="I389" s="2" t="s">
        <v>689</v>
      </c>
      <c r="J389" s="2" t="s">
        <v>690</v>
      </c>
      <c r="K389" s="2" t="s">
        <v>691</v>
      </c>
      <c r="L389" s="1" t="s">
        <v>3697</v>
      </c>
      <c r="M389" s="8" t="s">
        <v>3727</v>
      </c>
      <c r="N389" s="9" t="s">
        <v>3698</v>
      </c>
      <c r="O389" s="9" t="s">
        <v>3699</v>
      </c>
      <c r="P389" s="1" t="s">
        <v>3700</v>
      </c>
      <c r="Z389" s="17"/>
    </row>
    <row r="390" spans="1:26">
      <c r="A390" s="2" t="s">
        <v>692</v>
      </c>
      <c r="B390" s="21">
        <v>0.35695685321039533</v>
      </c>
      <c r="C390" s="6" t="str">
        <f>HYPERLINK("http://www.ncbi.nlm.nih.gov/sites/entrez?db=unigene&amp;cmd=search&amp;term=Xl.14089", "Xl.14089")</f>
        <v>Xl.14089</v>
      </c>
      <c r="D390" s="6"/>
      <c r="F390" s="7" t="s">
        <v>3721</v>
      </c>
    </row>
    <row r="391" spans="1:26">
      <c r="A391" s="2" t="s">
        <v>693</v>
      </c>
      <c r="B391" s="21">
        <v>0.35726070629720857</v>
      </c>
      <c r="C391" s="6" t="str">
        <f>HYPERLINK("http://www.ncbi.nlm.nih.gov/sites/entrez?db=unigene&amp;cmd=search&amp;term=Xl.25056", "Xl.25056")</f>
        <v>Xl.25056</v>
      </c>
      <c r="D391" s="6"/>
      <c r="F391" s="7" t="s">
        <v>3721</v>
      </c>
    </row>
    <row r="392" spans="1:26" ht="14">
      <c r="A392" s="2" t="s">
        <v>694</v>
      </c>
      <c r="B392" s="21">
        <v>0.35744213932573576</v>
      </c>
      <c r="C392" s="6" t="str">
        <f>HYPERLINK("http://www.ncbi.nlm.nih.gov/sites/entrez?db=unigene&amp;cmd=search&amp;term=Xl.26396", "Xl.26396")</f>
        <v>Xl.26396</v>
      </c>
      <c r="D392" s="9" t="s">
        <v>695</v>
      </c>
      <c r="F392" s="7" t="s">
        <v>696</v>
      </c>
      <c r="I392" s="2" t="s">
        <v>1831</v>
      </c>
      <c r="J392" s="2" t="s">
        <v>1832</v>
      </c>
      <c r="K392" s="2" t="s">
        <v>1833</v>
      </c>
      <c r="L392" s="1" t="s">
        <v>3271</v>
      </c>
      <c r="M392" s="8" t="s">
        <v>3727</v>
      </c>
      <c r="N392" s="9" t="s">
        <v>3737</v>
      </c>
      <c r="O392" s="9" t="s">
        <v>3738</v>
      </c>
      <c r="P392" s="9" t="s">
        <v>3739</v>
      </c>
      <c r="Q392" s="1" t="s">
        <v>3419</v>
      </c>
      <c r="Z392" s="17"/>
    </row>
    <row r="393" spans="1:26">
      <c r="A393" s="2" t="s">
        <v>697</v>
      </c>
      <c r="B393" s="21">
        <v>0.35812440185285072</v>
      </c>
      <c r="C393" s="6" t="str">
        <f>HYPERLINK("http://www.ncbi.nlm.nih.gov/sites/entrez?db=unigene&amp;cmd=search&amp;term=Xl.18203", "Xl.18203")</f>
        <v>Xl.18203</v>
      </c>
      <c r="D393" s="6"/>
      <c r="F393" s="7" t="s">
        <v>698</v>
      </c>
    </row>
    <row r="394" spans="1:26" ht="14">
      <c r="A394" s="2" t="s">
        <v>699</v>
      </c>
      <c r="B394" s="21">
        <v>0.3610068610669156</v>
      </c>
      <c r="C394" s="6" t="str">
        <f>HYPERLINK("http://www.ncbi.nlm.nih.gov/sites/entrez?db=unigene&amp;cmd=search&amp;term=Xl.50835", "Xl.50835")</f>
        <v>Xl.50835</v>
      </c>
      <c r="D394" s="6"/>
      <c r="F394" s="7" t="s">
        <v>700</v>
      </c>
      <c r="I394" s="2" t="s">
        <v>701</v>
      </c>
      <c r="J394" s="2" t="s">
        <v>702</v>
      </c>
      <c r="K394" s="2" t="s">
        <v>703</v>
      </c>
      <c r="L394" s="1" t="s">
        <v>704</v>
      </c>
      <c r="M394" s="8" t="s">
        <v>3727</v>
      </c>
      <c r="N394" s="9" t="s">
        <v>3737</v>
      </c>
      <c r="O394" s="9" t="s">
        <v>3738</v>
      </c>
      <c r="P394" s="9" t="s">
        <v>3094</v>
      </c>
      <c r="Z394" s="17"/>
    </row>
    <row r="395" spans="1:26" ht="14">
      <c r="A395" s="2" t="s">
        <v>705</v>
      </c>
      <c r="B395" s="21">
        <v>0.36306748813066453</v>
      </c>
      <c r="C395" s="6" t="str">
        <f>HYPERLINK("http://www.ncbi.nlm.nih.gov/sites/entrez?db=unigene&amp;cmd=search&amp;term=Xl.47538", "Xl.47538")</f>
        <v>Xl.47538</v>
      </c>
      <c r="D395" s="9" t="s">
        <v>706</v>
      </c>
      <c r="F395" s="7"/>
      <c r="I395" s="2" t="s">
        <v>707</v>
      </c>
      <c r="J395" s="2" t="s">
        <v>708</v>
      </c>
      <c r="K395" s="2" t="s">
        <v>709</v>
      </c>
      <c r="L395" s="1" t="s">
        <v>2545</v>
      </c>
      <c r="M395" s="8" t="s">
        <v>3727</v>
      </c>
      <c r="N395" s="9" t="s">
        <v>3728</v>
      </c>
      <c r="O395" s="9" t="s">
        <v>3750</v>
      </c>
      <c r="P395" s="9" t="s">
        <v>3105</v>
      </c>
      <c r="Q395" s="9" t="s">
        <v>3106</v>
      </c>
      <c r="R395" s="9" t="s">
        <v>3012</v>
      </c>
      <c r="S395" s="1" t="s">
        <v>2546</v>
      </c>
      <c r="Z395" s="17"/>
    </row>
    <row r="396" spans="1:26" ht="14">
      <c r="A396" s="2" t="s">
        <v>710</v>
      </c>
      <c r="B396" s="21">
        <v>0.36325163393563975</v>
      </c>
      <c r="C396" s="6" t="str">
        <f>HYPERLINK("http://www.ncbi.nlm.nih.gov/sites/entrez?db=unigene&amp;cmd=search&amp;term=Xl.34638", "Xl.34638")</f>
        <v>Xl.34638</v>
      </c>
      <c r="D396" s="6"/>
      <c r="F396" s="7" t="s">
        <v>711</v>
      </c>
      <c r="Z396" s="17"/>
    </row>
    <row r="397" spans="1:26" ht="14">
      <c r="A397" s="2" t="s">
        <v>712</v>
      </c>
      <c r="B397" s="21">
        <v>0.36379538030929792</v>
      </c>
      <c r="C397" s="6" t="str">
        <f>HYPERLINK("http://www.ncbi.nlm.nih.gov/sites/entrez?db=unigene&amp;cmd=search&amp;term=Xl.56498", "Xl.56498")</f>
        <v>Xl.56498</v>
      </c>
      <c r="D397" s="6"/>
      <c r="F397" s="7" t="s">
        <v>3721</v>
      </c>
      <c r="Z397" s="17"/>
    </row>
    <row r="398" spans="1:26">
      <c r="A398" s="2" t="s">
        <v>713</v>
      </c>
      <c r="B398" s="21">
        <v>0.36445061287675412</v>
      </c>
      <c r="C398" s="6" t="str">
        <f>HYPERLINK("http://www.ncbi.nlm.nih.gov/sites/entrez?db=unigene&amp;cmd=search&amp;term=Xl.23529", "Xl.23529")</f>
        <v>Xl.23529</v>
      </c>
      <c r="D398" s="6"/>
      <c r="F398" s="7"/>
      <c r="I398" s="2" t="s">
        <v>714</v>
      </c>
      <c r="J398" s="2" t="s">
        <v>715</v>
      </c>
      <c r="K398" s="2" t="s">
        <v>716</v>
      </c>
      <c r="L398" s="1" t="s">
        <v>3736</v>
      </c>
      <c r="M398" s="8" t="s">
        <v>3727</v>
      </c>
      <c r="N398" s="9" t="s">
        <v>3737</v>
      </c>
      <c r="O398" s="9" t="s">
        <v>3738</v>
      </c>
      <c r="P398" s="9" t="s">
        <v>3739</v>
      </c>
      <c r="Q398" s="9" t="s">
        <v>3740</v>
      </c>
      <c r="R398" s="9" t="s">
        <v>3741</v>
      </c>
    </row>
    <row r="399" spans="1:26" ht="14">
      <c r="A399" s="2" t="s">
        <v>717</v>
      </c>
      <c r="B399" s="21">
        <v>0.36480837430014473</v>
      </c>
      <c r="C399" s="6" t="str">
        <f>HYPERLINK("http://www.ncbi.nlm.nih.gov/sites/entrez?db=unigene&amp;cmd=search&amp;term=Xl.55203", "Xl.55203")</f>
        <v>Xl.55203</v>
      </c>
      <c r="D399" s="9" t="s">
        <v>718</v>
      </c>
      <c r="F399" s="7" t="s">
        <v>3721</v>
      </c>
      <c r="Z399" s="17"/>
    </row>
    <row r="400" spans="1:26" ht="14">
      <c r="A400" s="2" t="s">
        <v>719</v>
      </c>
      <c r="B400" s="21">
        <v>0.36520746379786395</v>
      </c>
      <c r="C400" s="6" t="str">
        <f>HYPERLINK("http://www.ncbi.nlm.nih.gov/sites/entrez?db=unigene&amp;cmd=search&amp;term=Xl.28919", "Xl.28919")</f>
        <v>Xl.28919</v>
      </c>
      <c r="D400" s="6"/>
      <c r="F400" s="7"/>
      <c r="I400" s="2" t="s">
        <v>720</v>
      </c>
      <c r="J400" s="2" t="s">
        <v>721</v>
      </c>
      <c r="K400" s="2" t="s">
        <v>722</v>
      </c>
      <c r="L400" s="1" t="s">
        <v>3185</v>
      </c>
      <c r="M400" s="8" t="s">
        <v>3727</v>
      </c>
      <c r="N400" s="9" t="s">
        <v>3186</v>
      </c>
      <c r="O400" s="9" t="s">
        <v>3187</v>
      </c>
      <c r="P400" s="9" t="s">
        <v>3188</v>
      </c>
      <c r="Q400" s="1" t="s">
        <v>3189</v>
      </c>
      <c r="Z400" s="17"/>
    </row>
    <row r="401" spans="1:26">
      <c r="A401" s="2" t="s">
        <v>723</v>
      </c>
      <c r="B401" s="21">
        <v>0.36539235406680098</v>
      </c>
      <c r="C401" s="6" t="str">
        <f>HYPERLINK("http://www.ncbi.nlm.nih.gov/sites/entrez?db=unigene&amp;cmd=search&amp;term=Xl.2142", "Xl.2142")</f>
        <v>Xl.2142</v>
      </c>
      <c r="D401" s="9" t="s">
        <v>724</v>
      </c>
      <c r="E401" s="2" t="s">
        <v>725</v>
      </c>
      <c r="F401" s="7" t="s">
        <v>726</v>
      </c>
      <c r="I401" s="2" t="s">
        <v>914</v>
      </c>
      <c r="J401" s="2" t="s">
        <v>915</v>
      </c>
      <c r="K401" s="2" t="s">
        <v>916</v>
      </c>
      <c r="L401" s="1" t="s">
        <v>3507</v>
      </c>
      <c r="M401" s="8" t="s">
        <v>3727</v>
      </c>
      <c r="N401" s="9" t="s">
        <v>3728</v>
      </c>
      <c r="O401" s="9" t="s">
        <v>3668</v>
      </c>
      <c r="P401" s="9" t="s">
        <v>3669</v>
      </c>
      <c r="Q401" s="9" t="s">
        <v>3670</v>
      </c>
      <c r="R401" s="9" t="s">
        <v>3671</v>
      </c>
      <c r="S401" s="9" t="s">
        <v>3508</v>
      </c>
    </row>
    <row r="402" spans="1:26" ht="14">
      <c r="A402" s="2" t="s">
        <v>727</v>
      </c>
      <c r="B402" s="21">
        <v>0.36718122858750601</v>
      </c>
      <c r="C402" s="6" t="str">
        <f>HYPERLINK("http://www.ncbi.nlm.nih.gov/sites/entrez?db=unigene&amp;cmd=search&amp;term=Xl.46951", "Xl.46951")</f>
        <v>Xl.46951</v>
      </c>
      <c r="D402" s="6"/>
      <c r="F402" s="7" t="s">
        <v>3721</v>
      </c>
      <c r="Z402" s="17"/>
    </row>
    <row r="403" spans="1:26" ht="14">
      <c r="A403" s="2" t="s">
        <v>728</v>
      </c>
      <c r="B403" s="21">
        <v>0.36945822582467425</v>
      </c>
      <c r="C403" s="6" t="str">
        <f>HYPERLINK("http://www.ncbi.nlm.nih.gov/sites/entrez?db=unigene&amp;cmd=search&amp;term=Xl.52449", "Xl.52449")</f>
        <v>Xl.52449</v>
      </c>
      <c r="D403" s="9" t="s">
        <v>729</v>
      </c>
      <c r="F403" s="7" t="s">
        <v>623</v>
      </c>
      <c r="Z403" s="17"/>
    </row>
    <row r="404" spans="1:26" ht="14">
      <c r="A404" s="2" t="s">
        <v>624</v>
      </c>
      <c r="B404" s="21">
        <v>0.36986564415946244</v>
      </c>
      <c r="C404" s="6" t="str">
        <f>HYPERLINK("http://www.ncbi.nlm.nih.gov/sites/entrez?db=unigene&amp;cmd=search&amp;term=Xl.4125", "Xl.4125")</f>
        <v>Xl.4125</v>
      </c>
      <c r="D404" s="9" t="s">
        <v>625</v>
      </c>
      <c r="F404" s="7" t="s">
        <v>626</v>
      </c>
      <c r="I404" s="2" t="s">
        <v>627</v>
      </c>
      <c r="J404" s="2" t="s">
        <v>628</v>
      </c>
      <c r="K404" s="2" t="s">
        <v>629</v>
      </c>
      <c r="L404" s="1" t="s">
        <v>3421</v>
      </c>
      <c r="M404" s="1" t="s">
        <v>3567</v>
      </c>
      <c r="Z404" s="17"/>
    </row>
    <row r="405" spans="1:26">
      <c r="A405" s="2" t="s">
        <v>630</v>
      </c>
      <c r="B405" s="21">
        <v>0.37071837026147703</v>
      </c>
      <c r="C405" s="6" t="str">
        <f>HYPERLINK("http://www.ncbi.nlm.nih.gov/sites/entrez?db=unigene&amp;cmd=search&amp;term=Xl.16352", "Xl.16352")</f>
        <v>Xl.16352</v>
      </c>
      <c r="D405" s="6"/>
      <c r="F405" s="7" t="s">
        <v>3721</v>
      </c>
    </row>
    <row r="406" spans="1:26">
      <c r="A406" s="2" t="s">
        <v>631</v>
      </c>
      <c r="B406" s="21">
        <v>0.37075799169888329</v>
      </c>
      <c r="C406" s="6" t="str">
        <f>HYPERLINK("http://www.ncbi.nlm.nih.gov/sites/entrez?db=unigene&amp;cmd=search&amp;term=Xl.17993", "Xl.17993")</f>
        <v>Xl.17993</v>
      </c>
      <c r="D406" s="6"/>
      <c r="F406" s="7" t="s">
        <v>632</v>
      </c>
      <c r="I406" s="2" t="s">
        <v>633</v>
      </c>
      <c r="J406" s="2" t="s">
        <v>634</v>
      </c>
      <c r="K406" s="2" t="s">
        <v>635</v>
      </c>
    </row>
    <row r="407" spans="1:26" ht="14">
      <c r="A407" s="2" t="s">
        <v>636</v>
      </c>
      <c r="B407" s="21">
        <v>0.37079963005764083</v>
      </c>
      <c r="C407" s="6" t="str">
        <f>HYPERLINK("http://www.ncbi.nlm.nih.gov/sites/entrez?db=unigene&amp;cmd=search&amp;term=Xl.44867", "Xl.44867")</f>
        <v>Xl.44867</v>
      </c>
      <c r="D407" s="6"/>
      <c r="F407" s="7"/>
      <c r="I407" s="2" t="s">
        <v>637</v>
      </c>
      <c r="J407" s="2" t="s">
        <v>638</v>
      </c>
      <c r="K407" s="2" t="s">
        <v>639</v>
      </c>
      <c r="L407" s="1" t="s">
        <v>640</v>
      </c>
      <c r="M407" s="8" t="s">
        <v>3727</v>
      </c>
      <c r="N407" s="9" t="s">
        <v>3598</v>
      </c>
      <c r="O407" s="1" t="s">
        <v>641</v>
      </c>
      <c r="Z407" s="17"/>
    </row>
    <row r="408" spans="1:26">
      <c r="A408" s="2" t="s">
        <v>642</v>
      </c>
      <c r="B408" s="21">
        <v>0.37120048873337785</v>
      </c>
      <c r="C408" s="6" t="str">
        <f>HYPERLINK("http://www.ncbi.nlm.nih.gov/sites/entrez?db=unigene&amp;cmd=search&amp;term=Xl.17759", "Xl.17759")</f>
        <v>Xl.17759</v>
      </c>
      <c r="D408" s="6"/>
      <c r="F408" s="7" t="s">
        <v>643</v>
      </c>
    </row>
    <row r="409" spans="1:26">
      <c r="A409" s="2" t="s">
        <v>644</v>
      </c>
      <c r="B409" s="21">
        <v>0.3726190038084039</v>
      </c>
      <c r="C409" s="6" t="str">
        <f>HYPERLINK("http://www.ncbi.nlm.nih.gov/sites/entrez?db=unigene&amp;cmd=search&amp;term=Xl.25042", "Xl.25042")</f>
        <v>Xl.25042</v>
      </c>
      <c r="D409" s="9" t="s">
        <v>645</v>
      </c>
      <c r="F409" s="7" t="s">
        <v>646</v>
      </c>
      <c r="I409" s="2" t="s">
        <v>647</v>
      </c>
      <c r="J409" s="2" t="s">
        <v>648</v>
      </c>
      <c r="K409" s="2" t="s">
        <v>649</v>
      </c>
      <c r="L409" s="1" t="s">
        <v>2665</v>
      </c>
      <c r="M409" s="1" t="s">
        <v>3248</v>
      </c>
    </row>
    <row r="410" spans="1:26">
      <c r="A410" s="2" t="s">
        <v>650</v>
      </c>
      <c r="B410" s="21">
        <v>0.37317412828335506</v>
      </c>
      <c r="C410" s="6" t="str">
        <f>HYPERLINK("http://www.ncbi.nlm.nih.gov/sites/entrez?db=unigene&amp;cmd=search&amp;term=Xl.2491", "Xl.2491")</f>
        <v>Xl.2491</v>
      </c>
      <c r="D410" s="6"/>
      <c r="F410" s="7" t="s">
        <v>3721</v>
      </c>
    </row>
    <row r="411" spans="1:26" ht="14">
      <c r="A411" s="2" t="s">
        <v>651</v>
      </c>
      <c r="B411" s="21">
        <v>0.37483283836887482</v>
      </c>
      <c r="C411" s="6" t="str">
        <f>HYPERLINK("http://www.ncbi.nlm.nih.gov/sites/entrez?db=unigene&amp;cmd=search&amp;term=Xl.34166", "Xl.34166")</f>
        <v>Xl.34166</v>
      </c>
      <c r="D411" s="9" t="s">
        <v>652</v>
      </c>
      <c r="F411" s="7" t="s">
        <v>653</v>
      </c>
      <c r="Z411" s="17"/>
    </row>
    <row r="412" spans="1:26">
      <c r="A412" s="2" t="s">
        <v>654</v>
      </c>
      <c r="B412" s="21">
        <v>0.3760141072795613</v>
      </c>
      <c r="C412" s="6" t="str">
        <f>HYPERLINK("http://www.ncbi.nlm.nih.gov/sites/entrez?db=unigene&amp;cmd=search&amp;term=Xl.14254", "Xl.14254")</f>
        <v>Xl.14254</v>
      </c>
      <c r="D412" s="6"/>
      <c r="F412" s="7" t="s">
        <v>3721</v>
      </c>
    </row>
    <row r="413" spans="1:26">
      <c r="A413" s="2" t="s">
        <v>655</v>
      </c>
      <c r="B413" s="21">
        <v>0.3770363717594809</v>
      </c>
      <c r="C413" s="6" t="str">
        <f>HYPERLINK("http://www.ncbi.nlm.nih.gov/sites/entrez?db=unigene&amp;cmd=search&amp;term=Xl.10998", "Xl.10998")</f>
        <v>Xl.10998</v>
      </c>
      <c r="D413" s="6"/>
      <c r="F413" s="7" t="s">
        <v>3721</v>
      </c>
    </row>
    <row r="414" spans="1:26" ht="14">
      <c r="A414" s="2" t="s">
        <v>656</v>
      </c>
      <c r="B414" s="21">
        <v>0.37760463430665747</v>
      </c>
      <c r="C414" s="6" t="str">
        <f>HYPERLINK("http://www.ncbi.nlm.nih.gov/sites/entrez?db=unigene&amp;cmd=search&amp;term=Xl.55031", "Xl.55031")</f>
        <v>Xl.55031</v>
      </c>
      <c r="D414" s="9" t="s">
        <v>2937</v>
      </c>
      <c r="F414" s="7" t="s">
        <v>3721</v>
      </c>
      <c r="Z414" s="17"/>
    </row>
    <row r="415" spans="1:26" ht="14">
      <c r="A415" s="2" t="s">
        <v>657</v>
      </c>
      <c r="B415" s="21">
        <v>0.37831722832186043</v>
      </c>
      <c r="C415" s="6" t="str">
        <f>HYPERLINK("http://www.ncbi.nlm.nih.gov/sites/entrez?db=unigene&amp;cmd=search&amp;term=Xl.52188", "Xl.52188")</f>
        <v>Xl.52188</v>
      </c>
      <c r="D415" s="9" t="s">
        <v>1072</v>
      </c>
      <c r="F415" s="7" t="s">
        <v>3721</v>
      </c>
      <c r="Z415" s="17"/>
    </row>
    <row r="416" spans="1:26" ht="14">
      <c r="A416" s="2" t="s">
        <v>658</v>
      </c>
      <c r="B416" s="21">
        <v>0.37843903516237315</v>
      </c>
      <c r="C416" s="6" t="str">
        <f>HYPERLINK("http://www.ncbi.nlm.nih.gov/sites/entrez?db=unigene&amp;cmd=search&amp;term=Xl.57082", "Xl.57082")</f>
        <v>Xl.57082</v>
      </c>
      <c r="D416" s="6"/>
      <c r="F416" s="7" t="s">
        <v>3721</v>
      </c>
      <c r="Z416" s="17"/>
    </row>
    <row r="417" spans="1:26" ht="14">
      <c r="A417" s="2" t="s">
        <v>659</v>
      </c>
      <c r="B417" s="21">
        <v>0.3787207811186758</v>
      </c>
      <c r="C417" s="6" t="str">
        <f>HYPERLINK("http://www.ncbi.nlm.nih.gov/sites/entrez?db=unigene&amp;cmd=search&amp;term=Xl.53808", "Xl.53808")</f>
        <v>Xl.53808</v>
      </c>
      <c r="D417" s="6"/>
      <c r="F417" s="7" t="s">
        <v>660</v>
      </c>
      <c r="Z417" s="17"/>
    </row>
    <row r="418" spans="1:26">
      <c r="A418" s="2" t="s">
        <v>661</v>
      </c>
      <c r="B418" s="21">
        <v>0.37931753049687017</v>
      </c>
      <c r="C418" s="6" t="str">
        <f>HYPERLINK("http://www.ncbi.nlm.nih.gov/sites/entrez?db=unigene&amp;cmd=search&amp;term=Xl.1329", "Xl.1329")</f>
        <v>Xl.1329</v>
      </c>
      <c r="D418" s="6"/>
      <c r="F418" s="7" t="s">
        <v>3721</v>
      </c>
    </row>
    <row r="419" spans="1:26" ht="14">
      <c r="A419" s="2" t="s">
        <v>662</v>
      </c>
      <c r="B419" s="21">
        <v>0.37946333633322449</v>
      </c>
      <c r="C419" s="6" t="str">
        <f>HYPERLINK("http://www.ncbi.nlm.nih.gov/sites/entrez?db=unigene&amp;cmd=search&amp;term=Xl.4965", "Xl.4965")</f>
        <v>Xl.4965</v>
      </c>
      <c r="D419" s="9" t="s">
        <v>663</v>
      </c>
      <c r="E419" s="2" t="s">
        <v>664</v>
      </c>
      <c r="F419" s="7"/>
      <c r="Z419" s="17"/>
    </row>
    <row r="420" spans="1:26" ht="14">
      <c r="A420" s="2" t="s">
        <v>665</v>
      </c>
      <c r="B420" s="21">
        <v>0.37968429331354475</v>
      </c>
      <c r="C420" s="6" t="str">
        <f>HYPERLINK("http://www.ncbi.nlm.nih.gov/sites/entrez?db=unigene&amp;cmd=search&amp;term=Xl.8456", "Xl.8456")</f>
        <v>Xl.8456</v>
      </c>
      <c r="D420" s="9" t="s">
        <v>666</v>
      </c>
      <c r="F420" s="7" t="s">
        <v>667</v>
      </c>
      <c r="I420" s="2" t="s">
        <v>668</v>
      </c>
      <c r="J420" s="2" t="s">
        <v>669</v>
      </c>
      <c r="K420" s="2" t="s">
        <v>670</v>
      </c>
      <c r="Z420" s="17"/>
    </row>
    <row r="421" spans="1:26">
      <c r="A421" s="2" t="s">
        <v>671</v>
      </c>
      <c r="B421" s="21">
        <v>0.37972012492362556</v>
      </c>
      <c r="C421" s="6" t="str">
        <f>HYPERLINK("http://www.ncbi.nlm.nih.gov/sites/entrez?db=unigene&amp;cmd=search&amp;term=Xl.14120", "Xl.14120")</f>
        <v>Xl.14120</v>
      </c>
      <c r="D421" s="9" t="s">
        <v>672</v>
      </c>
      <c r="F421" s="7" t="s">
        <v>3721</v>
      </c>
    </row>
    <row r="422" spans="1:26">
      <c r="A422" s="2" t="s">
        <v>673</v>
      </c>
      <c r="B422" s="21">
        <v>0.38015192497998312</v>
      </c>
      <c r="C422" s="6" t="str">
        <f>HYPERLINK("http://www.ncbi.nlm.nih.gov/sites/entrez?db=unigene&amp;cmd=search&amp;term=Xl.13962", "Xl.13962")</f>
        <v>Xl.13962</v>
      </c>
      <c r="D422" s="9" t="s">
        <v>674</v>
      </c>
      <c r="F422" s="7" t="s">
        <v>3721</v>
      </c>
    </row>
    <row r="423" spans="1:26">
      <c r="A423" s="2" t="s">
        <v>675</v>
      </c>
      <c r="B423" s="21">
        <v>0.38180116449697893</v>
      </c>
      <c r="C423" s="6" t="str">
        <f>HYPERLINK("http://www.ncbi.nlm.nih.gov/sites/entrez?db=unigene&amp;cmd=search&amp;term=Xl.21533", "Xl.21533")</f>
        <v>Xl.21533</v>
      </c>
      <c r="D423" s="6"/>
      <c r="E423" s="2" t="s">
        <v>676</v>
      </c>
      <c r="F423" s="7" t="s">
        <v>677</v>
      </c>
    </row>
    <row r="424" spans="1:26">
      <c r="A424" s="2" t="s">
        <v>678</v>
      </c>
      <c r="B424" s="21">
        <v>0.38232105745021011</v>
      </c>
      <c r="C424" s="6" t="str">
        <f>HYPERLINK("http://www.ncbi.nlm.nih.gov/sites/entrez?db=unigene&amp;cmd=search&amp;term=Xl.18043", "Xl.18043")</f>
        <v>Xl.18043</v>
      </c>
      <c r="D424" s="6"/>
      <c r="F424" s="7" t="s">
        <v>3721</v>
      </c>
    </row>
    <row r="425" spans="1:26">
      <c r="A425" s="2" t="s">
        <v>679</v>
      </c>
      <c r="B425" s="21">
        <v>0.38236285497581668</v>
      </c>
      <c r="C425" s="6" t="str">
        <f>HYPERLINK("http://www.ncbi.nlm.nih.gov/sites/entrez?db=unigene&amp;cmd=search&amp;term=Xl.14001", "Xl.14001")</f>
        <v>Xl.14001</v>
      </c>
      <c r="D425" s="6"/>
      <c r="F425" s="7" t="s">
        <v>3721</v>
      </c>
    </row>
    <row r="426" spans="1:26" ht="14">
      <c r="A426" s="2" t="s">
        <v>680</v>
      </c>
      <c r="B426" s="21">
        <v>0.38343645217641942</v>
      </c>
      <c r="C426" s="6" t="str">
        <f>HYPERLINK("http://www.ncbi.nlm.nih.gov/sites/entrez?db=unigene&amp;cmd=search&amp;term=Xl.750", "Xl.750")</f>
        <v>Xl.750</v>
      </c>
      <c r="D426" s="6"/>
      <c r="E426" s="2" t="s">
        <v>681</v>
      </c>
      <c r="F426" s="7"/>
      <c r="I426" s="2" t="s">
        <v>682</v>
      </c>
      <c r="J426" s="2" t="s">
        <v>683</v>
      </c>
      <c r="K426" s="2" t="s">
        <v>567</v>
      </c>
      <c r="L426" s="1" t="s">
        <v>3474</v>
      </c>
      <c r="M426" s="2" t="s">
        <v>3727</v>
      </c>
      <c r="N426" s="9" t="s">
        <v>3698</v>
      </c>
      <c r="O426" s="9" t="s">
        <v>3699</v>
      </c>
      <c r="P426" s="1" t="s">
        <v>3475</v>
      </c>
      <c r="Z426" s="17"/>
    </row>
    <row r="427" spans="1:26">
      <c r="A427" s="2" t="s">
        <v>568</v>
      </c>
      <c r="B427" s="21">
        <v>0.38401433626441406</v>
      </c>
      <c r="C427" s="6" t="str">
        <f>HYPERLINK("http://www.ncbi.nlm.nih.gov/sites/entrez?db=unigene&amp;cmd=search&amp;term=Xl.10456", "Xl.10456")</f>
        <v>Xl.10456</v>
      </c>
      <c r="D427" s="6"/>
      <c r="F427" s="7" t="s">
        <v>3721</v>
      </c>
    </row>
    <row r="428" spans="1:26" ht="14">
      <c r="A428" s="2" t="s">
        <v>569</v>
      </c>
      <c r="B428" s="21">
        <v>0.38507488264180845</v>
      </c>
      <c r="C428" s="6" t="str">
        <f>HYPERLINK("http://www.ncbi.nlm.nih.gov/sites/entrez?db=unigene&amp;cmd=search&amp;term=Xl.44918", "Xl.44918")</f>
        <v>Xl.44918</v>
      </c>
      <c r="D428" s="6"/>
      <c r="F428" s="7" t="s">
        <v>570</v>
      </c>
      <c r="Z428" s="17"/>
    </row>
    <row r="429" spans="1:26">
      <c r="A429" s="2" t="s">
        <v>571</v>
      </c>
      <c r="B429" s="21">
        <v>0.3852054456917976</v>
      </c>
      <c r="C429" s="6" t="str">
        <f>HYPERLINK("http://www.ncbi.nlm.nih.gov/sites/entrez?db=unigene&amp;cmd=search&amp;term=Xl.18087", "Xl.18087")</f>
        <v>Xl.18087</v>
      </c>
      <c r="D429" s="6"/>
      <c r="F429" s="7" t="s">
        <v>3721</v>
      </c>
    </row>
    <row r="430" spans="1:26" ht="14">
      <c r="A430" s="2" t="s">
        <v>572</v>
      </c>
      <c r="B430" s="21">
        <v>0.38589469052676123</v>
      </c>
      <c r="C430" s="6" t="str">
        <f>HYPERLINK("http://www.ncbi.nlm.nih.gov/sites/entrez?db=unigene&amp;cmd=search&amp;term=Xl.47431", "Xl.47431")</f>
        <v>Xl.47431</v>
      </c>
      <c r="D430" s="6"/>
      <c r="F430" s="7"/>
      <c r="I430" s="2" t="s">
        <v>573</v>
      </c>
      <c r="J430" s="2" t="s">
        <v>574</v>
      </c>
      <c r="K430" s="2" t="s">
        <v>575</v>
      </c>
      <c r="L430" s="1" t="s">
        <v>2516</v>
      </c>
      <c r="M430" s="8" t="s">
        <v>3727</v>
      </c>
      <c r="N430" s="9" t="s">
        <v>3728</v>
      </c>
      <c r="O430" s="9" t="s">
        <v>3668</v>
      </c>
      <c r="P430" s="9" t="s">
        <v>3669</v>
      </c>
      <c r="Q430" s="9" t="s">
        <v>3670</v>
      </c>
      <c r="R430" s="9" t="s">
        <v>2517</v>
      </c>
      <c r="Z430" s="17"/>
    </row>
    <row r="431" spans="1:26" ht="14">
      <c r="A431" s="2" t="s">
        <v>576</v>
      </c>
      <c r="B431" s="21">
        <v>0.38600915951982956</v>
      </c>
      <c r="C431" s="6" t="str">
        <f>HYPERLINK("http://www.ncbi.nlm.nih.gov/sites/entrez?db=unigene&amp;cmd=search&amp;term=Xl.8908", "Xl.8908")</f>
        <v>Xl.8908</v>
      </c>
      <c r="D431" s="6"/>
      <c r="E431" s="2" t="s">
        <v>577</v>
      </c>
      <c r="F431" s="7" t="s">
        <v>578</v>
      </c>
      <c r="I431" s="2" t="s">
        <v>577</v>
      </c>
      <c r="J431" s="2" t="s">
        <v>579</v>
      </c>
      <c r="K431" s="2" t="s">
        <v>580</v>
      </c>
      <c r="L431" s="1" t="s">
        <v>2588</v>
      </c>
      <c r="M431" s="8" t="s">
        <v>3727</v>
      </c>
      <c r="N431" s="9" t="s">
        <v>3768</v>
      </c>
      <c r="O431" s="9" t="s">
        <v>3553</v>
      </c>
      <c r="P431" s="9" t="s">
        <v>2589</v>
      </c>
      <c r="Q431" s="9" t="s">
        <v>2590</v>
      </c>
      <c r="R431" s="1" t="s">
        <v>2591</v>
      </c>
      <c r="Z431" s="17"/>
    </row>
    <row r="432" spans="1:26">
      <c r="A432" s="2" t="s">
        <v>581</v>
      </c>
      <c r="B432" s="21">
        <v>0.38607801617791676</v>
      </c>
      <c r="C432" s="6" t="str">
        <f>HYPERLINK("http://www.ncbi.nlm.nih.gov/sites/entrez?db=unigene&amp;cmd=search&amp;term=Xl.11302", "Xl.11302")</f>
        <v>Xl.11302</v>
      </c>
      <c r="D432" s="6"/>
      <c r="F432" s="7" t="s">
        <v>3150</v>
      </c>
      <c r="I432" s="2" t="s">
        <v>3153</v>
      </c>
      <c r="J432" s="2" t="s">
        <v>3152</v>
      </c>
      <c r="K432" s="2" t="s">
        <v>3154</v>
      </c>
      <c r="L432" s="1" t="s">
        <v>3155</v>
      </c>
      <c r="M432" s="8" t="s">
        <v>3727</v>
      </c>
      <c r="N432" s="9" t="s">
        <v>3728</v>
      </c>
      <c r="O432" s="9" t="s">
        <v>3750</v>
      </c>
      <c r="P432" s="9" t="s">
        <v>3541</v>
      </c>
      <c r="Q432" s="9" t="s">
        <v>3156</v>
      </c>
      <c r="R432" s="1" t="s">
        <v>3157</v>
      </c>
    </row>
    <row r="433" spans="1:26">
      <c r="A433" s="2" t="s">
        <v>582</v>
      </c>
      <c r="B433" s="21">
        <v>0.38704857153790173</v>
      </c>
      <c r="C433" s="6" t="str">
        <f>HYPERLINK("http://www.ncbi.nlm.nih.gov/sites/entrez?db=unigene&amp;cmd=search&amp;term=Xl.21094", "Xl.21094")</f>
        <v>Xl.21094</v>
      </c>
      <c r="D433" s="6"/>
      <c r="F433" s="7" t="s">
        <v>583</v>
      </c>
      <c r="I433" s="2" t="s">
        <v>584</v>
      </c>
      <c r="J433" s="2" t="s">
        <v>585</v>
      </c>
      <c r="K433" s="2" t="s">
        <v>586</v>
      </c>
      <c r="L433" s="1" t="s">
        <v>3450</v>
      </c>
      <c r="M433" s="2" t="s">
        <v>3727</v>
      </c>
      <c r="N433" s="9" t="s">
        <v>3750</v>
      </c>
      <c r="O433" s="9" t="s">
        <v>3451</v>
      </c>
      <c r="P433" s="9" t="s">
        <v>3452</v>
      </c>
      <c r="Q433" s="9" t="s">
        <v>3453</v>
      </c>
      <c r="R433" s="9" t="s">
        <v>3454</v>
      </c>
      <c r="S433" s="9" t="s">
        <v>3455</v>
      </c>
      <c r="T433" s="9" t="s">
        <v>3456</v>
      </c>
      <c r="U433" s="1" t="s">
        <v>3457</v>
      </c>
    </row>
    <row r="434" spans="1:26">
      <c r="A434" s="2" t="s">
        <v>587</v>
      </c>
      <c r="B434" s="21">
        <v>0.38732847029426326</v>
      </c>
      <c r="C434" s="6" t="str">
        <f>HYPERLINK("http://www.ncbi.nlm.nih.gov/sites/entrez?db=unigene&amp;cmd=search&amp;term=Xl.12636", "Xl.12636")</f>
        <v>Xl.12636</v>
      </c>
      <c r="D434" s="9" t="s">
        <v>588</v>
      </c>
      <c r="F434" s="7" t="s">
        <v>3721</v>
      </c>
    </row>
    <row r="435" spans="1:26" ht="14">
      <c r="A435" s="2" t="s">
        <v>589</v>
      </c>
      <c r="B435" s="21">
        <v>0.38823908244545352</v>
      </c>
      <c r="C435" s="6" t="str">
        <f>HYPERLINK("http://www.ncbi.nlm.nih.gov/sites/entrez?db=unigene&amp;cmd=search&amp;term=Xl.9271", "Xl.9271")</f>
        <v>Xl.9271</v>
      </c>
      <c r="D435" s="6"/>
      <c r="F435" s="7"/>
      <c r="I435" s="2" t="s">
        <v>590</v>
      </c>
      <c r="J435" s="2" t="s">
        <v>591</v>
      </c>
      <c r="K435" s="2" t="s">
        <v>592</v>
      </c>
      <c r="L435" s="1" t="s">
        <v>3552</v>
      </c>
      <c r="M435" s="8" t="s">
        <v>3727</v>
      </c>
      <c r="N435" s="9" t="s">
        <v>3768</v>
      </c>
      <c r="O435" s="9" t="s">
        <v>3553</v>
      </c>
      <c r="Z435" s="17"/>
    </row>
    <row r="436" spans="1:26" ht="14">
      <c r="A436" s="2" t="s">
        <v>593</v>
      </c>
      <c r="B436" s="21">
        <v>0.38868866014736558</v>
      </c>
      <c r="C436" s="6" t="str">
        <f>HYPERLINK("http://www.ncbi.nlm.nih.gov/sites/entrez?db=unigene&amp;cmd=search&amp;term=Xl.57119", "Xl.57119")</f>
        <v>Xl.57119</v>
      </c>
      <c r="D436" s="6"/>
      <c r="E436" s="2" t="s">
        <v>594</v>
      </c>
      <c r="F436" s="7" t="s">
        <v>595</v>
      </c>
      <c r="I436" s="2" t="s">
        <v>596</v>
      </c>
      <c r="J436" s="2" t="s">
        <v>597</v>
      </c>
      <c r="K436" s="2" t="s">
        <v>598</v>
      </c>
      <c r="L436" s="1" t="s">
        <v>809</v>
      </c>
      <c r="M436" s="8" t="s">
        <v>3727</v>
      </c>
      <c r="N436" s="9" t="s">
        <v>3737</v>
      </c>
      <c r="O436" s="9" t="s">
        <v>3738</v>
      </c>
      <c r="P436" s="9" t="s">
        <v>3739</v>
      </c>
      <c r="Z436" s="17"/>
    </row>
    <row r="437" spans="1:26">
      <c r="A437" s="2" t="s">
        <v>599</v>
      </c>
      <c r="B437" s="21">
        <v>0.38874410040984797</v>
      </c>
      <c r="C437" s="6" t="str">
        <f>HYPERLINK("http://www.ncbi.nlm.nih.gov/sites/entrez?db=unigene&amp;cmd=search&amp;term=Xl.23374", "Xl.23374")</f>
        <v>Xl.23374</v>
      </c>
      <c r="D437" s="6"/>
      <c r="F437" s="7" t="s">
        <v>3721</v>
      </c>
    </row>
    <row r="438" spans="1:26" ht="14">
      <c r="A438" s="2" t="s">
        <v>600</v>
      </c>
      <c r="B438" s="21">
        <v>0.38931618950456759</v>
      </c>
      <c r="C438" s="6" t="str">
        <f>HYPERLINK("http://www.ncbi.nlm.nih.gov/sites/entrez?db=unigene&amp;cmd=search&amp;term=Xl.47677", "Xl.47677")</f>
        <v>Xl.47677</v>
      </c>
      <c r="D438" s="6"/>
      <c r="F438" s="7"/>
      <c r="I438" s="2" t="s">
        <v>601</v>
      </c>
      <c r="J438" s="2" t="s">
        <v>602</v>
      </c>
      <c r="K438" s="2" t="s">
        <v>603</v>
      </c>
      <c r="L438" s="1" t="s">
        <v>2054</v>
      </c>
      <c r="M438" s="8" t="s">
        <v>3727</v>
      </c>
      <c r="N438" s="9" t="s">
        <v>3186</v>
      </c>
      <c r="O438" s="9" t="s">
        <v>3187</v>
      </c>
      <c r="P438" s="9" t="s">
        <v>2055</v>
      </c>
      <c r="Q438" s="9" t="s">
        <v>2056</v>
      </c>
      <c r="R438" s="9" t="s">
        <v>2057</v>
      </c>
      <c r="S438" s="9" t="s">
        <v>2058</v>
      </c>
      <c r="T438" s="1" t="s">
        <v>2059</v>
      </c>
      <c r="Z438" s="17"/>
    </row>
    <row r="439" spans="1:26">
      <c r="A439" s="2" t="s">
        <v>604</v>
      </c>
      <c r="B439" s="21">
        <v>0.39031070256641548</v>
      </c>
      <c r="C439" s="6" t="str">
        <f>HYPERLINK("http://www.ncbi.nlm.nih.gov/sites/entrez?db=unigene&amp;cmd=search&amp;term=Xl.18073", "Xl.18073")</f>
        <v>Xl.18073</v>
      </c>
      <c r="D439" s="6"/>
      <c r="F439" s="7" t="s">
        <v>3721</v>
      </c>
    </row>
    <row r="440" spans="1:26" ht="14">
      <c r="A440" s="2" t="s">
        <v>605</v>
      </c>
      <c r="B440" s="21">
        <v>0.39036392658482649</v>
      </c>
      <c r="C440" s="6" t="str">
        <f>HYPERLINK("http://www.ncbi.nlm.nih.gov/sites/entrez?db=unigene&amp;cmd=search&amp;term=Xl.52287", "Xl.52287")</f>
        <v>Xl.52287</v>
      </c>
      <c r="D440" s="9" t="s">
        <v>606</v>
      </c>
      <c r="F440" s="7" t="s">
        <v>607</v>
      </c>
      <c r="I440" s="2" t="s">
        <v>608</v>
      </c>
      <c r="J440" s="2" t="s">
        <v>609</v>
      </c>
      <c r="K440" s="2" t="s">
        <v>610</v>
      </c>
      <c r="L440" s="1" t="s">
        <v>611</v>
      </c>
      <c r="M440" s="8" t="s">
        <v>3727</v>
      </c>
      <c r="N440" s="9" t="s">
        <v>3728</v>
      </c>
      <c r="O440" s="9" t="s">
        <v>3668</v>
      </c>
      <c r="P440" s="9" t="s">
        <v>3669</v>
      </c>
      <c r="Q440" s="9" t="s">
        <v>3670</v>
      </c>
      <c r="R440" s="9" t="s">
        <v>2517</v>
      </c>
      <c r="S440" s="9" t="s">
        <v>612</v>
      </c>
      <c r="T440" s="1" t="s">
        <v>613</v>
      </c>
      <c r="Z440" s="17"/>
    </row>
    <row r="441" spans="1:26">
      <c r="A441" s="2" t="s">
        <v>614</v>
      </c>
      <c r="B441" s="21">
        <v>0.39073243997567803</v>
      </c>
      <c r="C441" s="6" t="str">
        <f>HYPERLINK("http://www.ncbi.nlm.nih.gov/sites/entrez?db=unigene&amp;cmd=search&amp;term=Xl.24408", "Xl.24408")</f>
        <v>Xl.24408</v>
      </c>
      <c r="D441" s="6"/>
      <c r="F441" s="7" t="s">
        <v>3721</v>
      </c>
      <c r="I441" s="2" t="s">
        <v>615</v>
      </c>
      <c r="J441" s="2" t="s">
        <v>616</v>
      </c>
      <c r="K441" s="2" t="s">
        <v>617</v>
      </c>
      <c r="L441" s="1" t="s">
        <v>3697</v>
      </c>
      <c r="M441" s="8" t="s">
        <v>3727</v>
      </c>
      <c r="N441" s="9" t="s">
        <v>3698</v>
      </c>
      <c r="O441" s="9" t="s">
        <v>3699</v>
      </c>
      <c r="P441" s="1" t="s">
        <v>3700</v>
      </c>
    </row>
    <row r="442" spans="1:26" ht="14">
      <c r="A442" s="2" t="s">
        <v>618</v>
      </c>
      <c r="B442" s="21">
        <v>0.39186696322664138</v>
      </c>
      <c r="C442" s="6" t="str">
        <f>HYPERLINK("http://www.ncbi.nlm.nih.gov/sites/entrez?db=unigene&amp;cmd=search&amp;term=Xl.29033", "Xl.29033")</f>
        <v>Xl.29033</v>
      </c>
      <c r="D442" s="6"/>
      <c r="E442" s="2" t="s">
        <v>619</v>
      </c>
      <c r="F442" s="7" t="s">
        <v>620</v>
      </c>
      <c r="Z442" s="17"/>
    </row>
    <row r="443" spans="1:26" ht="14">
      <c r="A443" s="2" t="s">
        <v>621</v>
      </c>
      <c r="B443" s="21">
        <v>0.39199514582522438</v>
      </c>
      <c r="C443" s="6" t="str">
        <f>HYPERLINK("http://www.ncbi.nlm.nih.gov/sites/entrez?db=unigene&amp;cmd=search&amp;term=Xl.7017", "Xl.7017")</f>
        <v>Xl.7017</v>
      </c>
      <c r="D443" s="6"/>
      <c r="F443" s="7"/>
      <c r="I443" s="2" t="s">
        <v>3279</v>
      </c>
      <c r="J443" s="2" t="s">
        <v>3280</v>
      </c>
      <c r="K443" s="2" t="s">
        <v>3281</v>
      </c>
      <c r="L443" s="1" t="s">
        <v>3405</v>
      </c>
      <c r="M443" s="1" t="s">
        <v>3365</v>
      </c>
      <c r="N443" s="9" t="s">
        <v>3768</v>
      </c>
      <c r="O443" s="9" t="s">
        <v>3769</v>
      </c>
      <c r="P443" s="9" t="s">
        <v>3406</v>
      </c>
      <c r="Q443" s="9" t="s">
        <v>3407</v>
      </c>
      <c r="R443" s="9" t="s">
        <v>3408</v>
      </c>
      <c r="S443" s="1" t="s">
        <v>3409</v>
      </c>
      <c r="Z443" s="17"/>
    </row>
    <row r="444" spans="1:26">
      <c r="A444" s="2" t="s">
        <v>622</v>
      </c>
      <c r="B444" s="21">
        <v>0.39205551509148601</v>
      </c>
      <c r="C444" s="6" t="str">
        <f>HYPERLINK("http://www.ncbi.nlm.nih.gov/sites/entrez?db=unigene&amp;cmd=search&amp;term=Xl.21488", "Xl.21488")</f>
        <v>Xl.21488</v>
      </c>
      <c r="D444" s="6"/>
      <c r="F444" s="7" t="s">
        <v>505</v>
      </c>
      <c r="I444" s="2" t="s">
        <v>506</v>
      </c>
      <c r="J444" s="2" t="s">
        <v>507</v>
      </c>
      <c r="K444" s="2" t="s">
        <v>508</v>
      </c>
    </row>
    <row r="445" spans="1:26" ht="14">
      <c r="A445" s="2" t="s">
        <v>509</v>
      </c>
      <c r="B445" s="21">
        <v>0.39354738027922948</v>
      </c>
      <c r="C445" s="6" t="str">
        <f>HYPERLINK("http://www.ncbi.nlm.nih.gov/sites/entrez?db=unigene&amp;cmd=search&amp;term=Xl.49802", "Xl.49802")</f>
        <v>Xl.49802</v>
      </c>
      <c r="D445" s="6"/>
      <c r="F445" s="7"/>
      <c r="I445" s="2" t="s">
        <v>510</v>
      </c>
      <c r="J445" s="2" t="s">
        <v>511</v>
      </c>
      <c r="K445" s="2" t="s">
        <v>512</v>
      </c>
      <c r="L445" s="1" t="s">
        <v>2798</v>
      </c>
      <c r="M445" s="8" t="s">
        <v>3727</v>
      </c>
      <c r="N445" s="9" t="s">
        <v>3728</v>
      </c>
      <c r="O445" s="9" t="s">
        <v>3668</v>
      </c>
      <c r="P445" s="9" t="s">
        <v>3669</v>
      </c>
      <c r="Q445" s="9" t="s">
        <v>3670</v>
      </c>
      <c r="R445" s="9" t="s">
        <v>3671</v>
      </c>
      <c r="S445" s="9" t="s">
        <v>3629</v>
      </c>
      <c r="Z445" s="17"/>
    </row>
    <row r="446" spans="1:26">
      <c r="A446" s="2" t="s">
        <v>513</v>
      </c>
      <c r="B446" s="21">
        <v>0.39433170098000447</v>
      </c>
      <c r="C446" s="6" t="str">
        <f>HYPERLINK("http://www.ncbi.nlm.nih.gov/sites/entrez?db=unigene&amp;cmd=search&amp;term=Xl.13608", "Xl.13608")</f>
        <v>Xl.13608</v>
      </c>
      <c r="D446" s="6"/>
      <c r="F446" s="7" t="s">
        <v>514</v>
      </c>
    </row>
    <row r="447" spans="1:26">
      <c r="A447" s="2" t="s">
        <v>515</v>
      </c>
      <c r="B447" s="21">
        <v>0.39488208756139337</v>
      </c>
      <c r="C447" s="6" t="str">
        <f>HYPERLINK("http://www.ncbi.nlm.nih.gov/sites/entrez?db=unigene&amp;cmd=search&amp;term=Xl.1849", "Xl.1849")</f>
        <v>Xl.1849</v>
      </c>
      <c r="D447" s="6"/>
      <c r="F447" s="7"/>
      <c r="I447" s="2" t="s">
        <v>516</v>
      </c>
      <c r="J447" s="2" t="s">
        <v>517</v>
      </c>
      <c r="K447" s="2" t="s">
        <v>518</v>
      </c>
      <c r="L447" s="1" t="s">
        <v>1693</v>
      </c>
      <c r="M447" s="8" t="s">
        <v>3727</v>
      </c>
      <c r="N447" s="9" t="s">
        <v>3737</v>
      </c>
      <c r="O447" s="9" t="s">
        <v>3738</v>
      </c>
      <c r="P447" s="9" t="s">
        <v>3094</v>
      </c>
      <c r="Q447" s="9" t="s">
        <v>3326</v>
      </c>
      <c r="R447" s="9" t="s">
        <v>3095</v>
      </c>
      <c r="S447" s="9" t="s">
        <v>3096</v>
      </c>
      <c r="T447" s="1" t="s">
        <v>3097</v>
      </c>
    </row>
    <row r="448" spans="1:26" ht="14">
      <c r="A448" s="2" t="s">
        <v>519</v>
      </c>
      <c r="B448" s="21">
        <v>0.39532992032627029</v>
      </c>
      <c r="C448" s="6" t="str">
        <f>HYPERLINK("http://www.ncbi.nlm.nih.gov/sites/entrez?db=unigene&amp;cmd=search&amp;term=Xl.42845", "Xl.42845")</f>
        <v>Xl.42845</v>
      </c>
      <c r="D448" s="6"/>
      <c r="F448" s="7" t="s">
        <v>3721</v>
      </c>
      <c r="Z448" s="17"/>
    </row>
    <row r="449" spans="1:26">
      <c r="A449" s="2" t="s">
        <v>520</v>
      </c>
      <c r="B449" s="21">
        <v>0.3954798084719815</v>
      </c>
      <c r="C449" s="6" t="str">
        <f>HYPERLINK("http://www.ncbi.nlm.nih.gov/sites/entrez?db=unigene&amp;cmd=search&amp;term=Xl.12444", "Xl.12444")</f>
        <v>Xl.12444</v>
      </c>
      <c r="D449" s="9" t="s">
        <v>521</v>
      </c>
      <c r="F449" s="7"/>
    </row>
    <row r="450" spans="1:26" ht="14">
      <c r="A450" s="2" t="s">
        <v>522</v>
      </c>
      <c r="B450" s="21">
        <v>0.39648789234292009</v>
      </c>
      <c r="C450" s="6" t="str">
        <f>HYPERLINK("http://www.ncbi.nlm.nih.gov/sites/entrez?db=unigene&amp;cmd=search&amp;term=Xl.439", "Xl.439")</f>
        <v>Xl.439</v>
      </c>
      <c r="D450" s="6"/>
      <c r="F450" s="7"/>
      <c r="I450" s="2" t="s">
        <v>523</v>
      </c>
      <c r="J450" s="2" t="s">
        <v>524</v>
      </c>
      <c r="K450" s="2" t="s">
        <v>525</v>
      </c>
      <c r="L450" s="1" t="s">
        <v>526</v>
      </c>
      <c r="M450" s="8" t="s">
        <v>3727</v>
      </c>
      <c r="N450" s="9" t="s">
        <v>3728</v>
      </c>
      <c r="O450" s="9" t="s">
        <v>3668</v>
      </c>
      <c r="P450" s="9" t="s">
        <v>3669</v>
      </c>
      <c r="Q450" s="9" t="s">
        <v>3670</v>
      </c>
      <c r="R450" s="9" t="s">
        <v>3671</v>
      </c>
      <c r="S450" s="9" t="s">
        <v>2987</v>
      </c>
      <c r="Z450" s="17"/>
    </row>
    <row r="451" spans="1:26">
      <c r="A451" s="2" t="s">
        <v>527</v>
      </c>
      <c r="B451" s="21">
        <v>0.39691237428294274</v>
      </c>
      <c r="C451" s="6" t="str">
        <f>HYPERLINK("http://www.ncbi.nlm.nih.gov/sites/entrez?db=unigene&amp;cmd=search&amp;term=Xl.12999", "Xl.12999")</f>
        <v>Xl.12999</v>
      </c>
      <c r="D451" s="9" t="s">
        <v>528</v>
      </c>
      <c r="F451" s="7" t="s">
        <v>3721</v>
      </c>
    </row>
    <row r="452" spans="1:26" ht="14">
      <c r="A452" s="2" t="s">
        <v>529</v>
      </c>
      <c r="B452" s="21">
        <v>0.39967066989668509</v>
      </c>
      <c r="C452" s="6" t="str">
        <f>HYPERLINK("http://www.ncbi.nlm.nih.gov/sites/entrez?db=unigene&amp;cmd=search&amp;term=Xl.33520", "Xl.33520")</f>
        <v>Xl.33520</v>
      </c>
      <c r="D452" s="9" t="s">
        <v>530</v>
      </c>
      <c r="F452" s="7" t="s">
        <v>3721</v>
      </c>
      <c r="Z452" s="17"/>
    </row>
    <row r="453" spans="1:26">
      <c r="A453" s="2" t="s">
        <v>531</v>
      </c>
      <c r="B453" s="21">
        <v>0.40084936805313282</v>
      </c>
      <c r="C453" s="6" t="str">
        <f>HYPERLINK("http://www.ncbi.nlm.nih.gov/sites/entrez?db=unigene&amp;cmd=search&amp;term=Xl.10777", "Xl.10777")</f>
        <v>Xl.10777</v>
      </c>
      <c r="D453" s="6"/>
      <c r="F453" s="7" t="s">
        <v>3721</v>
      </c>
    </row>
    <row r="454" spans="1:26">
      <c r="A454" s="2" t="s">
        <v>532</v>
      </c>
      <c r="B454" s="21">
        <v>0.40390040334735866</v>
      </c>
      <c r="C454" s="6" t="str">
        <f>HYPERLINK("http://www.ncbi.nlm.nih.gov/sites/entrez?db=unigene&amp;cmd=search&amp;term=Xl.24699", "Xl.24699")</f>
        <v>Xl.24699</v>
      </c>
      <c r="D454" s="6"/>
      <c r="E454" s="2" t="s">
        <v>533</v>
      </c>
      <c r="F454" s="7" t="s">
        <v>534</v>
      </c>
      <c r="I454" s="2" t="s">
        <v>2731</v>
      </c>
      <c r="J454" s="2" t="s">
        <v>2732</v>
      </c>
      <c r="K454" s="2" t="s">
        <v>2616</v>
      </c>
      <c r="L454" s="1" t="s">
        <v>3185</v>
      </c>
      <c r="M454" s="8" t="s">
        <v>3727</v>
      </c>
      <c r="N454" s="9" t="s">
        <v>3186</v>
      </c>
      <c r="O454" s="9" t="s">
        <v>3187</v>
      </c>
      <c r="P454" s="9" t="s">
        <v>3188</v>
      </c>
      <c r="Q454" s="1" t="s">
        <v>3189</v>
      </c>
    </row>
    <row r="455" spans="1:26">
      <c r="A455" s="2" t="s">
        <v>535</v>
      </c>
      <c r="B455" s="21">
        <v>0.40560495706611999</v>
      </c>
      <c r="C455" s="6" t="str">
        <f>HYPERLINK("http://www.ncbi.nlm.nih.gov/sites/entrez?db=unigene&amp;cmd=search&amp;term=Xl.12223", "Xl.12223")</f>
        <v>Xl.12223</v>
      </c>
      <c r="D455" s="6"/>
      <c r="F455" s="7" t="s">
        <v>536</v>
      </c>
      <c r="I455" s="2" t="s">
        <v>537</v>
      </c>
      <c r="J455" s="2" t="s">
        <v>538</v>
      </c>
      <c r="K455" s="2" t="s">
        <v>539</v>
      </c>
      <c r="L455" s="1" t="s">
        <v>3336</v>
      </c>
      <c r="M455" s="2" t="s">
        <v>3727</v>
      </c>
      <c r="N455" s="9" t="s">
        <v>3737</v>
      </c>
      <c r="O455" s="9" t="s">
        <v>3323</v>
      </c>
      <c r="P455" s="9" t="s">
        <v>3324</v>
      </c>
    </row>
    <row r="456" spans="1:26" ht="14">
      <c r="A456" s="2" t="s">
        <v>540</v>
      </c>
      <c r="B456" s="21">
        <v>0.40565228067829517</v>
      </c>
      <c r="C456" s="6" t="str">
        <f>HYPERLINK("http://www.ncbi.nlm.nih.gov/sites/entrez?db=unigene&amp;cmd=search&amp;term=Xl.8124", "Xl.8124")</f>
        <v>Xl.8124</v>
      </c>
      <c r="D456" s="6"/>
      <c r="F456" s="7"/>
      <c r="Z456" s="17"/>
    </row>
    <row r="457" spans="1:26" ht="14">
      <c r="A457" s="2" t="s">
        <v>541</v>
      </c>
      <c r="B457" s="21">
        <v>0.40583961776836952</v>
      </c>
      <c r="C457" s="6" t="str">
        <f>HYPERLINK("http://www.ncbi.nlm.nih.gov/sites/entrez?db=unigene&amp;cmd=search&amp;term=Xl.29", "Xl.29")</f>
        <v>Xl.29</v>
      </c>
      <c r="D457" s="6"/>
      <c r="E457" s="2" t="s">
        <v>542</v>
      </c>
      <c r="F457" s="7"/>
      <c r="I457" s="2" t="s">
        <v>543</v>
      </c>
      <c r="J457" s="2" t="s">
        <v>544</v>
      </c>
      <c r="K457" s="2" t="s">
        <v>545</v>
      </c>
      <c r="L457" s="1" t="s">
        <v>546</v>
      </c>
      <c r="M457" s="8" t="s">
        <v>3727</v>
      </c>
      <c r="N457" s="9" t="s">
        <v>3737</v>
      </c>
      <c r="O457" s="9" t="s">
        <v>3738</v>
      </c>
      <c r="P457" s="9" t="s">
        <v>3739</v>
      </c>
      <c r="Q457" s="9" t="s">
        <v>3685</v>
      </c>
      <c r="Z457" s="17"/>
    </row>
    <row r="458" spans="1:26" ht="14">
      <c r="A458" s="2" t="s">
        <v>547</v>
      </c>
      <c r="B458" s="21">
        <v>0.40618272205451417</v>
      </c>
      <c r="C458" s="6" t="str">
        <f>HYPERLINK("http://www.ncbi.nlm.nih.gov/sites/entrez?db=unigene&amp;cmd=search&amp;term=Xl.48555", "Xl.48555")</f>
        <v>Xl.48555</v>
      </c>
      <c r="D458" s="9" t="s">
        <v>548</v>
      </c>
      <c r="F458" s="7" t="s">
        <v>3721</v>
      </c>
      <c r="Z458" s="17"/>
    </row>
    <row r="459" spans="1:26" ht="14">
      <c r="A459" s="2" t="s">
        <v>549</v>
      </c>
      <c r="B459" s="21">
        <v>0.40661012324848173</v>
      </c>
      <c r="C459" s="6" t="str">
        <f>HYPERLINK("http://www.ncbi.nlm.nih.gov/sites/entrez?db=unigene&amp;cmd=search&amp;term=Xl.56322", "Xl.56322")</f>
        <v>Xl.56322</v>
      </c>
      <c r="D459" s="9" t="s">
        <v>550</v>
      </c>
      <c r="F459" s="7" t="s">
        <v>3721</v>
      </c>
      <c r="Z459" s="17"/>
    </row>
    <row r="460" spans="1:26" ht="14">
      <c r="A460" s="2" t="s">
        <v>551</v>
      </c>
      <c r="B460" s="21">
        <v>0.40875868982555669</v>
      </c>
      <c r="C460" s="6" t="str">
        <f>HYPERLINK("http://www.ncbi.nlm.nih.gov/sites/entrez?db=unigene&amp;cmd=search&amp;term=Xl.56992", "Xl.56992")</f>
        <v>Xl.56992</v>
      </c>
      <c r="D460" s="6"/>
      <c r="F460" s="7"/>
      <c r="I460" s="2" t="s">
        <v>552</v>
      </c>
      <c r="J460" s="2" t="s">
        <v>553</v>
      </c>
      <c r="K460" s="2" t="s">
        <v>554</v>
      </c>
      <c r="L460" s="1" t="s">
        <v>3628</v>
      </c>
      <c r="M460" s="8" t="s">
        <v>3727</v>
      </c>
      <c r="N460" s="9" t="s">
        <v>3728</v>
      </c>
      <c r="O460" s="9" t="s">
        <v>3668</v>
      </c>
      <c r="P460" s="9" t="s">
        <v>3669</v>
      </c>
      <c r="Q460" s="9" t="s">
        <v>3670</v>
      </c>
      <c r="R460" s="9" t="s">
        <v>3671</v>
      </c>
      <c r="S460" s="9" t="s">
        <v>3629</v>
      </c>
      <c r="T460" s="1" t="s">
        <v>3630</v>
      </c>
      <c r="Z460" s="17"/>
    </row>
    <row r="461" spans="1:26" ht="14">
      <c r="A461" s="2" t="s">
        <v>555</v>
      </c>
      <c r="B461" s="21">
        <v>0.40913806240460254</v>
      </c>
      <c r="C461" s="6" t="str">
        <f>HYPERLINK("http://www.ncbi.nlm.nih.gov/sites/entrez?db=unigene&amp;cmd=search&amp;term=Xl.56264", "Xl.56264")</f>
        <v>Xl.56264</v>
      </c>
      <c r="D461" s="6"/>
      <c r="F461" s="7" t="s">
        <v>3721</v>
      </c>
      <c r="I461" s="8" t="s">
        <v>615</v>
      </c>
      <c r="J461" s="2" t="s">
        <v>616</v>
      </c>
      <c r="K461" s="2" t="s">
        <v>617</v>
      </c>
      <c r="L461" s="1" t="s">
        <v>3697</v>
      </c>
      <c r="M461" s="8" t="s">
        <v>3727</v>
      </c>
      <c r="N461" s="9" t="s">
        <v>3698</v>
      </c>
      <c r="O461" s="9" t="s">
        <v>3699</v>
      </c>
      <c r="P461" s="1" t="s">
        <v>3700</v>
      </c>
      <c r="Z461" s="17"/>
    </row>
    <row r="462" spans="1:26" ht="14">
      <c r="A462" s="2" t="s">
        <v>556</v>
      </c>
      <c r="B462" s="21">
        <v>0.4093317938729058</v>
      </c>
      <c r="C462" s="6" t="str">
        <f>HYPERLINK("http://www.ncbi.nlm.nih.gov/sites/entrez?db=unigene&amp;cmd=search&amp;term=Xl.56692", "Xl.56692")</f>
        <v>Xl.56692</v>
      </c>
      <c r="D462" s="6"/>
      <c r="F462" s="7" t="s">
        <v>3721</v>
      </c>
      <c r="I462" s="2" t="s">
        <v>557</v>
      </c>
      <c r="J462" s="2" t="s">
        <v>558</v>
      </c>
      <c r="K462" s="2" t="s">
        <v>559</v>
      </c>
      <c r="L462" s="1" t="s">
        <v>3262</v>
      </c>
      <c r="M462" s="8" t="s">
        <v>3727</v>
      </c>
      <c r="N462" s="9" t="s">
        <v>3768</v>
      </c>
      <c r="O462" s="9" t="s">
        <v>3769</v>
      </c>
      <c r="P462" s="9" t="s">
        <v>3770</v>
      </c>
      <c r="Q462" s="1" t="s">
        <v>3263</v>
      </c>
      <c r="Z462" s="17"/>
    </row>
    <row r="463" spans="1:26" ht="14">
      <c r="A463" s="2" t="s">
        <v>560</v>
      </c>
      <c r="B463" s="21">
        <v>0.40972668221009101</v>
      </c>
      <c r="C463" s="6" t="str">
        <f>HYPERLINK("http://www.ncbi.nlm.nih.gov/sites/entrez?db=unigene&amp;cmd=search&amp;term=Xl.56607", "Xl.56607")</f>
        <v>Xl.56607</v>
      </c>
      <c r="D463" s="9" t="s">
        <v>561</v>
      </c>
      <c r="F463" s="7" t="s">
        <v>562</v>
      </c>
      <c r="I463" s="2" t="s">
        <v>563</v>
      </c>
      <c r="J463" s="2" t="s">
        <v>564</v>
      </c>
      <c r="K463" s="2" t="s">
        <v>565</v>
      </c>
      <c r="L463" s="1" t="s">
        <v>3552</v>
      </c>
      <c r="M463" s="8" t="s">
        <v>3727</v>
      </c>
      <c r="N463" s="9" t="s">
        <v>3768</v>
      </c>
      <c r="O463" s="9" t="s">
        <v>3553</v>
      </c>
      <c r="Z463" s="17"/>
    </row>
    <row r="464" spans="1:26">
      <c r="A464" s="2" t="s">
        <v>566</v>
      </c>
      <c r="B464" s="21">
        <v>0.4109769600200967</v>
      </c>
      <c r="C464" s="6" t="str">
        <f>HYPERLINK("http://www.ncbi.nlm.nih.gov/sites/entrez?db=unigene&amp;cmd=search&amp;term=Xl.20601", "Xl.20601")</f>
        <v>Xl.20601</v>
      </c>
      <c r="D464" s="6"/>
      <c r="F464" s="7" t="s">
        <v>3721</v>
      </c>
    </row>
    <row r="465" spans="1:26" ht="14">
      <c r="A465" s="2" t="s">
        <v>436</v>
      </c>
      <c r="B465" s="21">
        <v>0.4121849488461079</v>
      </c>
      <c r="C465" s="6" t="str">
        <f>HYPERLINK("http://www.ncbi.nlm.nih.gov/sites/entrez?db=unigene&amp;cmd=search&amp;term=Xl.50849", "Xl.50849")</f>
        <v>Xl.50849</v>
      </c>
      <c r="D465" s="9" t="s">
        <v>437</v>
      </c>
      <c r="F465" s="7" t="s">
        <v>438</v>
      </c>
      <c r="Z465" s="17"/>
    </row>
    <row r="466" spans="1:26" ht="14">
      <c r="A466" s="2" t="s">
        <v>439</v>
      </c>
      <c r="B466" s="21">
        <v>0.41272405843350379</v>
      </c>
      <c r="C466" s="6" t="str">
        <f>HYPERLINK("http://www.ncbi.nlm.nih.gov/sites/entrez?db=unigene&amp;cmd=search&amp;term=Xl.32306", "Xl.32306")</f>
        <v>Xl.32306</v>
      </c>
      <c r="D466" s="9" t="s">
        <v>440</v>
      </c>
      <c r="F466" s="7" t="s">
        <v>441</v>
      </c>
      <c r="I466" s="2" t="s">
        <v>442</v>
      </c>
      <c r="J466" s="2" t="s">
        <v>443</v>
      </c>
      <c r="K466" s="2" t="s">
        <v>444</v>
      </c>
      <c r="L466" s="1" t="s">
        <v>840</v>
      </c>
      <c r="M466" s="8" t="s">
        <v>3727</v>
      </c>
      <c r="N466" s="9" t="s">
        <v>3728</v>
      </c>
      <c r="O466" s="9" t="s">
        <v>3668</v>
      </c>
      <c r="P466" s="9" t="s">
        <v>3669</v>
      </c>
      <c r="Q466" s="9" t="s">
        <v>3670</v>
      </c>
      <c r="R466" s="9" t="s">
        <v>2517</v>
      </c>
      <c r="S466" s="1" t="s">
        <v>841</v>
      </c>
      <c r="Z466" s="17"/>
    </row>
    <row r="467" spans="1:26" ht="14">
      <c r="A467" s="2" t="s">
        <v>445</v>
      </c>
      <c r="B467" s="21">
        <v>0.4129238833690313</v>
      </c>
      <c r="C467" s="6" t="str">
        <f>HYPERLINK("http://www.ncbi.nlm.nih.gov/sites/entrez?db=unigene&amp;cmd=search&amp;term=Xl.53945", "Xl.53945")</f>
        <v>Xl.53945</v>
      </c>
      <c r="D467" s="9" t="s">
        <v>446</v>
      </c>
      <c r="F467" s="7" t="s">
        <v>447</v>
      </c>
      <c r="I467" s="2" t="s">
        <v>448</v>
      </c>
      <c r="J467" s="2" t="s">
        <v>449</v>
      </c>
      <c r="K467" s="2" t="s">
        <v>450</v>
      </c>
      <c r="L467" s="1" t="s">
        <v>3628</v>
      </c>
      <c r="M467" s="8" t="s">
        <v>3727</v>
      </c>
      <c r="N467" s="9" t="s">
        <v>3728</v>
      </c>
      <c r="O467" s="9" t="s">
        <v>3668</v>
      </c>
      <c r="P467" s="9" t="s">
        <v>3669</v>
      </c>
      <c r="Q467" s="9" t="s">
        <v>3670</v>
      </c>
      <c r="R467" s="9" t="s">
        <v>3671</v>
      </c>
      <c r="S467" s="9" t="s">
        <v>3629</v>
      </c>
      <c r="T467" s="1" t="s">
        <v>3630</v>
      </c>
      <c r="Z467" s="17"/>
    </row>
    <row r="468" spans="1:26" ht="14">
      <c r="A468" s="2" t="s">
        <v>451</v>
      </c>
      <c r="B468" s="21">
        <v>0.41298874097685873</v>
      </c>
      <c r="C468" s="6" t="str">
        <f>HYPERLINK("http://www.ncbi.nlm.nih.gov/sites/entrez?db=unigene&amp;cmd=search&amp;term=Xl.56420", "Xl.56420")</f>
        <v>Xl.56420</v>
      </c>
      <c r="D468" s="9" t="s">
        <v>452</v>
      </c>
      <c r="F468" s="7" t="s">
        <v>3721</v>
      </c>
      <c r="Z468" s="17"/>
    </row>
    <row r="469" spans="1:26" ht="14">
      <c r="A469" s="2" t="s">
        <v>453</v>
      </c>
      <c r="B469" s="21">
        <v>0.41313425570693318</v>
      </c>
      <c r="C469" s="6" t="str">
        <f>HYPERLINK("http://www.ncbi.nlm.nih.gov/sites/entrez?db=unigene&amp;cmd=search&amp;term=Xl.53491", "Xl.53491")</f>
        <v>Xl.53491</v>
      </c>
      <c r="D469" s="6"/>
      <c r="F469" s="7" t="s">
        <v>454</v>
      </c>
      <c r="I469" s="2" t="s">
        <v>455</v>
      </c>
      <c r="J469" s="2" t="s">
        <v>456</v>
      </c>
      <c r="K469" s="2" t="s">
        <v>457</v>
      </c>
      <c r="L469" s="1" t="s">
        <v>3628</v>
      </c>
      <c r="M469" s="8" t="s">
        <v>3727</v>
      </c>
      <c r="N469" s="9" t="s">
        <v>3728</v>
      </c>
      <c r="O469" s="9" t="s">
        <v>3668</v>
      </c>
      <c r="P469" s="9" t="s">
        <v>3669</v>
      </c>
      <c r="Q469" s="9" t="s">
        <v>3670</v>
      </c>
      <c r="R469" s="9" t="s">
        <v>3671</v>
      </c>
      <c r="S469" s="9" t="s">
        <v>3629</v>
      </c>
      <c r="T469" s="1" t="s">
        <v>3630</v>
      </c>
      <c r="Z469" s="17"/>
    </row>
    <row r="470" spans="1:26" ht="14">
      <c r="A470" s="2" t="s">
        <v>458</v>
      </c>
      <c r="B470" s="21">
        <v>0.41361371908046268</v>
      </c>
      <c r="C470" s="6" t="str">
        <f>HYPERLINK("http://www.ncbi.nlm.nih.gov/sites/entrez?db=unigene&amp;cmd=search&amp;term=Xl.802", "Xl.802")</f>
        <v>Xl.802</v>
      </c>
      <c r="D470" s="6"/>
      <c r="E470" s="2" t="s">
        <v>459</v>
      </c>
      <c r="F470" s="7"/>
      <c r="I470" s="2" t="s">
        <v>460</v>
      </c>
      <c r="J470" s="12" t="s">
        <v>461</v>
      </c>
      <c r="K470" s="2" t="s">
        <v>462</v>
      </c>
      <c r="L470" s="1" t="s">
        <v>3628</v>
      </c>
      <c r="M470" s="8" t="s">
        <v>3727</v>
      </c>
      <c r="N470" s="9" t="s">
        <v>3728</v>
      </c>
      <c r="O470" s="9" t="s">
        <v>3668</v>
      </c>
      <c r="P470" s="9" t="s">
        <v>3669</v>
      </c>
      <c r="Q470" s="9" t="s">
        <v>3670</v>
      </c>
      <c r="R470" s="9" t="s">
        <v>3671</v>
      </c>
      <c r="S470" s="9" t="s">
        <v>3629</v>
      </c>
      <c r="T470" s="1" t="s">
        <v>3630</v>
      </c>
      <c r="Z470" s="17"/>
    </row>
    <row r="471" spans="1:26" ht="14">
      <c r="A471" s="2" t="s">
        <v>463</v>
      </c>
      <c r="B471" s="21">
        <v>0.41379582842199852</v>
      </c>
      <c r="C471" s="6" t="str">
        <f>HYPERLINK("http://www.ncbi.nlm.nih.gov/sites/entrez?db=unigene&amp;cmd=search&amp;term=Xl.49562", "Xl.49562")</f>
        <v>Xl.49562</v>
      </c>
      <c r="D471" s="6"/>
      <c r="F471" s="7"/>
      <c r="Z471" s="17"/>
    </row>
    <row r="472" spans="1:26" ht="14">
      <c r="A472" s="2" t="s">
        <v>464</v>
      </c>
      <c r="B472" s="21">
        <v>0.41417333448311872</v>
      </c>
      <c r="C472" s="6" t="str">
        <f>HYPERLINK("http://www.ncbi.nlm.nih.gov/sites/entrez?db=unigene&amp;cmd=search&amp;term=Xl.53657", "Xl.53657")</f>
        <v>Xl.53657</v>
      </c>
      <c r="D472" s="6"/>
      <c r="F472" s="7" t="s">
        <v>3721</v>
      </c>
      <c r="Z472" s="17"/>
    </row>
    <row r="473" spans="1:26" ht="14">
      <c r="A473" s="2" t="s">
        <v>465</v>
      </c>
      <c r="B473" s="21">
        <v>0.41485317118512577</v>
      </c>
      <c r="C473" s="6" t="str">
        <f>HYPERLINK("http://www.ncbi.nlm.nih.gov/sites/entrez?db=unigene&amp;cmd=search&amp;term=Xl.56705", "Xl.56705")</f>
        <v>Xl.56705</v>
      </c>
      <c r="D473" s="9" t="s">
        <v>466</v>
      </c>
      <c r="F473" s="7" t="s">
        <v>3721</v>
      </c>
      <c r="Z473" s="17"/>
    </row>
    <row r="474" spans="1:26">
      <c r="A474" s="2" t="s">
        <v>467</v>
      </c>
      <c r="B474" s="21">
        <v>0.41497101218001631</v>
      </c>
      <c r="C474" s="6" t="str">
        <f>HYPERLINK("http://www.ncbi.nlm.nih.gov/sites/entrez?db=unigene&amp;cmd=search&amp;term=Xl.24571", "Xl.24571")</f>
        <v>Xl.24571</v>
      </c>
      <c r="D474" s="6"/>
      <c r="F474" s="7" t="s">
        <v>3721</v>
      </c>
    </row>
    <row r="475" spans="1:26" ht="14">
      <c r="A475" s="2" t="s">
        <v>468</v>
      </c>
      <c r="B475" s="21">
        <v>0.41706189751673378</v>
      </c>
      <c r="C475" s="6" t="str">
        <f>HYPERLINK("http://www.ncbi.nlm.nih.gov/sites/entrez?db=unigene&amp;cmd=search&amp;term=Xl.50884", "Xl.50884")</f>
        <v>Xl.50884</v>
      </c>
      <c r="D475" s="9" t="s">
        <v>469</v>
      </c>
      <c r="F475" s="7" t="s">
        <v>3721</v>
      </c>
      <c r="Z475" s="17"/>
    </row>
    <row r="476" spans="1:26" ht="14">
      <c r="A476" s="2" t="s">
        <v>470</v>
      </c>
      <c r="B476" s="21">
        <v>0.41884857716806784</v>
      </c>
      <c r="C476" s="6" t="str">
        <f>HYPERLINK("http://www.ncbi.nlm.nih.gov/sites/entrez?db=unigene&amp;cmd=search&amp;term=Xl.56668", "Xl.56668")</f>
        <v>Xl.56668</v>
      </c>
      <c r="D476" s="6"/>
      <c r="F476" s="7" t="s">
        <v>3721</v>
      </c>
      <c r="I476" s="2" t="s">
        <v>471</v>
      </c>
      <c r="J476" s="2" t="s">
        <v>472</v>
      </c>
      <c r="K476" s="2" t="s">
        <v>473</v>
      </c>
      <c r="L476" s="1" t="s">
        <v>3271</v>
      </c>
      <c r="M476" s="8" t="s">
        <v>3727</v>
      </c>
      <c r="N476" s="9" t="s">
        <v>3737</v>
      </c>
      <c r="O476" s="9" t="s">
        <v>3738</v>
      </c>
      <c r="P476" s="9" t="s">
        <v>3739</v>
      </c>
      <c r="Q476" s="1" t="s">
        <v>3419</v>
      </c>
      <c r="Z476" s="17"/>
    </row>
    <row r="477" spans="1:26" ht="14">
      <c r="A477" s="2" t="s">
        <v>474</v>
      </c>
      <c r="B477" s="21">
        <v>0.41908161168880753</v>
      </c>
      <c r="C477" s="6" t="str">
        <f>HYPERLINK("http://www.ncbi.nlm.nih.gov/sites/entrez?db=unigene&amp;cmd=search&amp;term=Xl.52282", "Xl.52282")</f>
        <v>Xl.52282</v>
      </c>
      <c r="D477" s="9" t="s">
        <v>475</v>
      </c>
      <c r="F477" s="7" t="s">
        <v>3721</v>
      </c>
      <c r="Z477" s="17"/>
    </row>
    <row r="478" spans="1:26" ht="14">
      <c r="A478" s="2" t="s">
        <v>476</v>
      </c>
      <c r="B478" s="21">
        <v>0.42048864871058783</v>
      </c>
      <c r="C478" s="6" t="str">
        <f>HYPERLINK("http://www.ncbi.nlm.nih.gov/sites/entrez?db=unigene&amp;cmd=search&amp;term=Xl.29096", "Xl.29096")</f>
        <v>Xl.29096</v>
      </c>
      <c r="D478" s="9" t="s">
        <v>477</v>
      </c>
      <c r="F478" s="7" t="s">
        <v>478</v>
      </c>
      <c r="Z478" s="17"/>
    </row>
    <row r="479" spans="1:26" ht="14">
      <c r="A479" s="2" t="s">
        <v>479</v>
      </c>
      <c r="B479" s="21">
        <v>0.42095165385815492</v>
      </c>
      <c r="C479" s="6" t="str">
        <f>HYPERLINK("http://www.ncbi.nlm.nih.gov/sites/entrez?db=unigene&amp;cmd=search&amp;term=Xl.3083", "Xl.3083")</f>
        <v>Xl.3083</v>
      </c>
      <c r="D479" s="9" t="s">
        <v>480</v>
      </c>
      <c r="F479" s="7" t="s">
        <v>3721</v>
      </c>
      <c r="Z479" s="17"/>
    </row>
    <row r="480" spans="1:26">
      <c r="A480" s="2" t="s">
        <v>481</v>
      </c>
      <c r="B480" s="21">
        <v>0.42201312129195467</v>
      </c>
      <c r="C480" s="6" t="str">
        <f>HYPERLINK("http://www.ncbi.nlm.nih.gov/sites/entrez?db=unigene&amp;cmd=search&amp;term=Xl.18039", "Xl.18039")</f>
        <v>Xl.18039</v>
      </c>
      <c r="D480" s="6"/>
      <c r="F480" s="7" t="s">
        <v>482</v>
      </c>
    </row>
    <row r="481" spans="1:26" ht="14">
      <c r="A481" s="2" t="s">
        <v>483</v>
      </c>
      <c r="B481" s="21">
        <v>0.42237235270323825</v>
      </c>
      <c r="C481" s="6" t="str">
        <f>HYPERLINK("http://www.ncbi.nlm.nih.gov/sites/entrez?db=unigene&amp;cmd=search&amp;term=Xl.32295", "Xl.32295")</f>
        <v>Xl.32295</v>
      </c>
      <c r="D481" s="9" t="s">
        <v>484</v>
      </c>
      <c r="F481" s="7" t="s">
        <v>485</v>
      </c>
      <c r="Z481" s="17"/>
    </row>
    <row r="482" spans="1:26" ht="14">
      <c r="A482" s="2" t="s">
        <v>486</v>
      </c>
      <c r="B482" s="21">
        <v>0.42268666186047654</v>
      </c>
      <c r="C482" s="6" t="str">
        <f>HYPERLINK("http://www.ncbi.nlm.nih.gov/sites/entrez?db=unigene&amp;cmd=search&amp;term=Xl.310", "Xl.310")</f>
        <v>Xl.310</v>
      </c>
      <c r="D482" s="6"/>
      <c r="F482" s="7"/>
      <c r="I482" s="2" t="s">
        <v>487</v>
      </c>
      <c r="J482" s="2" t="s">
        <v>488</v>
      </c>
      <c r="K482" s="2" t="s">
        <v>489</v>
      </c>
      <c r="L482" s="1" t="s">
        <v>2054</v>
      </c>
      <c r="M482" s="8" t="s">
        <v>3727</v>
      </c>
      <c r="N482" s="9" t="s">
        <v>3186</v>
      </c>
      <c r="O482" s="9" t="s">
        <v>3187</v>
      </c>
      <c r="P482" s="9" t="s">
        <v>2055</v>
      </c>
      <c r="Q482" s="9" t="s">
        <v>2056</v>
      </c>
      <c r="R482" s="9" t="s">
        <v>2057</v>
      </c>
      <c r="S482" s="9" t="s">
        <v>2058</v>
      </c>
      <c r="T482" s="1" t="s">
        <v>2059</v>
      </c>
      <c r="Z482" s="17"/>
    </row>
    <row r="483" spans="1:26" ht="14">
      <c r="A483" s="2" t="s">
        <v>490</v>
      </c>
      <c r="B483" s="21">
        <v>0.42275735049892388</v>
      </c>
      <c r="C483" s="6" t="str">
        <f>HYPERLINK("http://www.ncbi.nlm.nih.gov/sites/entrez?db=unigene&amp;cmd=search&amp;term=Xl.55668", "Xl.55668")</f>
        <v>Xl.55668</v>
      </c>
      <c r="D483" s="6"/>
      <c r="F483" s="7" t="s">
        <v>3721</v>
      </c>
      <c r="Z483" s="17"/>
    </row>
    <row r="484" spans="1:26" ht="14">
      <c r="A484" s="2" t="s">
        <v>491</v>
      </c>
      <c r="B484" s="21">
        <v>0.42347115886494774</v>
      </c>
      <c r="C484" s="6" t="str">
        <f>HYPERLINK("http://www.ncbi.nlm.nih.gov/sites/entrez?db=unigene&amp;cmd=search&amp;term=Xl.521", "Xl.521")</f>
        <v>Xl.521</v>
      </c>
      <c r="D484" s="6"/>
      <c r="E484" s="2" t="s">
        <v>492</v>
      </c>
      <c r="F484" s="7" t="s">
        <v>493</v>
      </c>
      <c r="I484" s="2" t="s">
        <v>494</v>
      </c>
      <c r="J484" s="2" t="s">
        <v>495</v>
      </c>
      <c r="K484" s="2" t="s">
        <v>496</v>
      </c>
      <c r="L484" s="1" t="s">
        <v>1412</v>
      </c>
      <c r="M484" s="1" t="s">
        <v>3365</v>
      </c>
      <c r="N484" s="9" t="s">
        <v>3768</v>
      </c>
      <c r="O484" s="9" t="s">
        <v>3769</v>
      </c>
      <c r="P484" s="9" t="s">
        <v>3770</v>
      </c>
      <c r="Q484" s="1" t="s">
        <v>1413</v>
      </c>
      <c r="Z484" s="17"/>
    </row>
    <row r="485" spans="1:26">
      <c r="A485" s="2" t="s">
        <v>497</v>
      </c>
      <c r="B485" s="21">
        <v>0.42375173562915536</v>
      </c>
      <c r="C485" s="6" t="str">
        <f>HYPERLINK("http://www.ncbi.nlm.nih.gov/sites/entrez?db=unigene&amp;cmd=search&amp;term=Xl.11151", "Xl.11151")</f>
        <v>Xl.11151</v>
      </c>
      <c r="D485" s="6"/>
      <c r="E485" s="2" t="s">
        <v>498</v>
      </c>
      <c r="F485" s="7"/>
      <c r="I485" s="2" t="s">
        <v>887</v>
      </c>
      <c r="J485" s="2" t="s">
        <v>888</v>
      </c>
      <c r="K485" s="2" t="s">
        <v>889</v>
      </c>
      <c r="L485" s="1" t="s">
        <v>3749</v>
      </c>
      <c r="M485" s="8" t="s">
        <v>3727</v>
      </c>
      <c r="N485" s="9" t="s">
        <v>3728</v>
      </c>
      <c r="O485" s="9" t="s">
        <v>3750</v>
      </c>
      <c r="P485" s="9" t="s">
        <v>3751</v>
      </c>
      <c r="Q485" s="9" t="s">
        <v>3752</v>
      </c>
      <c r="R485" s="1" t="s">
        <v>3753</v>
      </c>
    </row>
    <row r="486" spans="1:26" ht="14">
      <c r="A486" s="2" t="s">
        <v>499</v>
      </c>
      <c r="B486" s="21">
        <v>0.42466338891899152</v>
      </c>
      <c r="C486" s="6" t="str">
        <f>HYPERLINK("http://www.ncbi.nlm.nih.gov/sites/entrez?db=unigene&amp;cmd=search&amp;term=Xl.51791", "Xl.51791")</f>
        <v>Xl.51791</v>
      </c>
      <c r="D486" s="6"/>
      <c r="F486" s="7" t="s">
        <v>3721</v>
      </c>
      <c r="Z486" s="17"/>
    </row>
    <row r="487" spans="1:26" ht="14">
      <c r="A487" s="2" t="s">
        <v>500</v>
      </c>
      <c r="B487" s="21">
        <v>0.42502293519844642</v>
      </c>
      <c r="C487" s="6" t="str">
        <f>HYPERLINK("http://www.ncbi.nlm.nih.gov/sites/entrez?db=unigene&amp;cmd=search&amp;term=Xl.29232", "Xl.29232")</f>
        <v>Xl.29232</v>
      </c>
      <c r="D487" s="9" t="s">
        <v>501</v>
      </c>
      <c r="F487" s="7" t="s">
        <v>502</v>
      </c>
      <c r="Z487" s="17"/>
    </row>
    <row r="488" spans="1:26" ht="14">
      <c r="A488" s="2" t="s">
        <v>503</v>
      </c>
      <c r="B488" s="21">
        <v>0.42607803320154036</v>
      </c>
      <c r="C488" s="6" t="str">
        <f>HYPERLINK("http://www.ncbi.nlm.nih.gov/sites/entrez?db=unigene&amp;cmd=search&amp;term=Xl.57038", "Xl.57038")</f>
        <v>Xl.57038</v>
      </c>
      <c r="D488" s="9" t="s">
        <v>504</v>
      </c>
      <c r="F488" s="7" t="s">
        <v>3721</v>
      </c>
      <c r="Z488" s="17"/>
    </row>
    <row r="489" spans="1:26" ht="14">
      <c r="A489" s="2" t="s">
        <v>380</v>
      </c>
      <c r="B489" s="21">
        <v>0.42679145300087995</v>
      </c>
      <c r="C489" s="6" t="str">
        <f>HYPERLINK("http://www.ncbi.nlm.nih.gov/sites/entrez?db=unigene&amp;cmd=search&amp;term=Xl.9096", "Xl.9096")</f>
        <v>Xl.9096</v>
      </c>
      <c r="D489" s="6"/>
      <c r="F489" s="7" t="s">
        <v>3721</v>
      </c>
      <c r="Z489" s="17"/>
    </row>
    <row r="490" spans="1:26">
      <c r="A490" s="2" t="s">
        <v>381</v>
      </c>
      <c r="B490" s="21">
        <v>0.42690051757406683</v>
      </c>
      <c r="C490" s="6" t="str">
        <f>HYPERLINK("http://www.ncbi.nlm.nih.gov/sites/entrez?db=unigene&amp;cmd=search&amp;term=Xl.223", "Xl.223")</f>
        <v>Xl.223</v>
      </c>
      <c r="D490" s="6"/>
      <c r="F490" s="7"/>
      <c r="I490" s="2" t="s">
        <v>382</v>
      </c>
      <c r="J490" s="2" t="s">
        <v>383</v>
      </c>
      <c r="K490" s="2" t="s">
        <v>384</v>
      </c>
      <c r="L490" s="1" t="s">
        <v>3295</v>
      </c>
      <c r="M490" s="8" t="s">
        <v>3727</v>
      </c>
      <c r="N490" s="9" t="s">
        <v>3598</v>
      </c>
      <c r="O490" s="1" t="s">
        <v>3192</v>
      </c>
    </row>
    <row r="491" spans="1:26">
      <c r="A491" s="2" t="s">
        <v>385</v>
      </c>
      <c r="B491" s="21">
        <v>0.42690791818630147</v>
      </c>
      <c r="C491" s="6" t="str">
        <f>HYPERLINK("http://www.ncbi.nlm.nih.gov/sites/entrez?db=unigene&amp;cmd=search&amp;term=Xl.18893", "Xl.18893")</f>
        <v>Xl.18893</v>
      </c>
      <c r="D491" s="6"/>
      <c r="F491" s="7"/>
      <c r="I491" s="12" t="s">
        <v>386</v>
      </c>
      <c r="J491" s="2" t="s">
        <v>387</v>
      </c>
      <c r="K491" s="2" t="s">
        <v>388</v>
      </c>
      <c r="L491" s="1" t="s">
        <v>3697</v>
      </c>
      <c r="M491" s="8" t="s">
        <v>3727</v>
      </c>
      <c r="N491" s="9" t="s">
        <v>3698</v>
      </c>
      <c r="O491" s="9" t="s">
        <v>3699</v>
      </c>
      <c r="P491" s="1" t="s">
        <v>3700</v>
      </c>
    </row>
    <row r="492" spans="1:26">
      <c r="A492" s="2" t="s">
        <v>389</v>
      </c>
      <c r="B492" s="21">
        <v>0.42782048299658365</v>
      </c>
      <c r="C492" s="6" t="str">
        <f>HYPERLINK("http://www.ncbi.nlm.nih.gov/sites/entrez?db=unigene&amp;cmd=search&amp;term=Xl.12086", "Xl.12086")</f>
        <v>Xl.12086</v>
      </c>
      <c r="D492" s="6"/>
      <c r="F492" s="7"/>
      <c r="I492" s="2" t="s">
        <v>390</v>
      </c>
      <c r="J492" s="2" t="s">
        <v>391</v>
      </c>
      <c r="K492" s="2" t="s">
        <v>392</v>
      </c>
      <c r="L492" s="1" t="s">
        <v>3628</v>
      </c>
      <c r="M492" s="8" t="s">
        <v>3727</v>
      </c>
      <c r="N492" s="9" t="s">
        <v>3728</v>
      </c>
      <c r="O492" s="9" t="s">
        <v>3668</v>
      </c>
      <c r="P492" s="9" t="s">
        <v>3669</v>
      </c>
      <c r="Q492" s="9" t="s">
        <v>3670</v>
      </c>
      <c r="R492" s="9" t="s">
        <v>3671</v>
      </c>
      <c r="S492" s="9" t="s">
        <v>3629</v>
      </c>
      <c r="T492" s="1" t="s">
        <v>3630</v>
      </c>
    </row>
    <row r="493" spans="1:26" ht="14">
      <c r="A493" s="2" t="s">
        <v>393</v>
      </c>
      <c r="B493" s="21">
        <v>0.42962369884686674</v>
      </c>
      <c r="C493" s="6" t="str">
        <f>HYPERLINK("http://www.ncbi.nlm.nih.gov/sites/entrez?db=unigene&amp;cmd=search&amp;term=Xl.32923", "Xl.32923")</f>
        <v>Xl.32923</v>
      </c>
      <c r="D493" s="6"/>
      <c r="F493" s="7" t="s">
        <v>3721</v>
      </c>
      <c r="Z493" s="17"/>
    </row>
    <row r="494" spans="1:26" ht="14">
      <c r="A494" s="2" t="s">
        <v>394</v>
      </c>
      <c r="B494" s="21">
        <v>0.43027450905161002</v>
      </c>
      <c r="C494" s="6" t="str">
        <f>HYPERLINK("http://www.ncbi.nlm.nih.gov/sites/entrez?db=unigene&amp;cmd=search&amp;term=Xl.7720", "Xl.7720")</f>
        <v>Xl.7720</v>
      </c>
      <c r="D494" s="9" t="s">
        <v>395</v>
      </c>
      <c r="F494" s="7" t="s">
        <v>396</v>
      </c>
      <c r="Z494" s="17"/>
    </row>
    <row r="495" spans="1:26" ht="14">
      <c r="A495" s="2" t="s">
        <v>397</v>
      </c>
      <c r="B495" s="21">
        <v>0.43087415111295352</v>
      </c>
      <c r="C495" s="6" t="str">
        <f>HYPERLINK("http://www.ncbi.nlm.nih.gov/sites/entrez?db=unigene&amp;cmd=search&amp;term=Xl.51736", "Xl.51736")</f>
        <v>Xl.51736</v>
      </c>
      <c r="D495" s="9" t="s">
        <v>398</v>
      </c>
      <c r="F495" s="7" t="s">
        <v>399</v>
      </c>
      <c r="Z495" s="17"/>
    </row>
    <row r="496" spans="1:26" ht="14">
      <c r="A496" s="2" t="s">
        <v>400</v>
      </c>
      <c r="B496" s="21">
        <v>0.43091786011442346</v>
      </c>
      <c r="C496" s="6" t="str">
        <f>HYPERLINK("http://www.ncbi.nlm.nih.gov/sites/entrez?db=unigene&amp;cmd=search&amp;term=Xl.34491", "Xl.34491")</f>
        <v>Xl.34491</v>
      </c>
      <c r="D496" s="6"/>
      <c r="F496" s="7"/>
      <c r="I496" s="2" t="s">
        <v>401</v>
      </c>
      <c r="J496" s="2" t="s">
        <v>402</v>
      </c>
      <c r="K496" s="2" t="s">
        <v>403</v>
      </c>
      <c r="L496" s="1" t="s">
        <v>3463</v>
      </c>
      <c r="M496" s="8" t="s">
        <v>3727</v>
      </c>
      <c r="N496" s="9" t="s">
        <v>3728</v>
      </c>
      <c r="O496" s="9" t="s">
        <v>3464</v>
      </c>
      <c r="Z496" s="17"/>
    </row>
    <row r="497" spans="1:26">
      <c r="A497" s="2" t="s">
        <v>404</v>
      </c>
      <c r="B497" s="21">
        <v>0.43154131927320499</v>
      </c>
      <c r="C497" s="6" t="str">
        <f>HYPERLINK("http://www.ncbi.nlm.nih.gov/sites/entrez?db=unigene&amp;cmd=search&amp;term=Xl.16677", "Xl.16677")</f>
        <v>Xl.16677</v>
      </c>
      <c r="D497" s="9" t="s">
        <v>405</v>
      </c>
      <c r="F497" s="7" t="s">
        <v>1598</v>
      </c>
    </row>
    <row r="498" spans="1:26">
      <c r="A498" s="2" t="s">
        <v>406</v>
      </c>
      <c r="B498" s="21">
        <v>0.43226741420708448</v>
      </c>
      <c r="C498" s="6" t="str">
        <f>HYPERLINK("http://www.ncbi.nlm.nih.gov/sites/entrez?db=unigene&amp;cmd=search&amp;term=Xl.17183", "Xl.17183")</f>
        <v>Xl.17183</v>
      </c>
      <c r="D498" s="6"/>
      <c r="F498" s="7" t="s">
        <v>3721</v>
      </c>
    </row>
    <row r="499" spans="1:26" ht="14">
      <c r="A499" s="2" t="s">
        <v>407</v>
      </c>
      <c r="B499" s="21">
        <v>0.43577366188979993</v>
      </c>
      <c r="C499" s="6" t="str">
        <f>HYPERLINK("http://www.ncbi.nlm.nih.gov/sites/entrez?db=unigene&amp;cmd=search&amp;term=Xl.49504", "Xl.49504")</f>
        <v>Xl.49504</v>
      </c>
      <c r="D499" s="2" t="s">
        <v>3085</v>
      </c>
      <c r="F499" s="7"/>
      <c r="Z499" s="17"/>
    </row>
    <row r="500" spans="1:26" ht="14">
      <c r="A500" s="2" t="s">
        <v>408</v>
      </c>
      <c r="B500" s="21">
        <v>0.43611380967420976</v>
      </c>
      <c r="C500" s="6" t="str">
        <f>HYPERLINK("http://www.ncbi.nlm.nih.gov/sites/entrez?db=unigene&amp;cmd=search&amp;term=Xl.51505", "Xl.51505")</f>
        <v>Xl.51505</v>
      </c>
      <c r="D500" s="6"/>
      <c r="F500" s="7"/>
      <c r="I500" s="2" t="s">
        <v>409</v>
      </c>
      <c r="J500" s="2" t="s">
        <v>410</v>
      </c>
      <c r="K500" s="2" t="s">
        <v>411</v>
      </c>
      <c r="L500" s="1" t="s">
        <v>3463</v>
      </c>
      <c r="M500" s="8" t="s">
        <v>3727</v>
      </c>
      <c r="N500" s="9" t="s">
        <v>3728</v>
      </c>
      <c r="O500" s="9" t="s">
        <v>3464</v>
      </c>
      <c r="Z500" s="17"/>
    </row>
    <row r="501" spans="1:26" ht="14">
      <c r="A501" s="2" t="s">
        <v>412</v>
      </c>
      <c r="B501" s="21">
        <v>0.43628062758365999</v>
      </c>
      <c r="C501" s="6" t="str">
        <f>HYPERLINK("http://www.ncbi.nlm.nih.gov/sites/entrez?db=unigene&amp;cmd=search&amp;term=Xl.51791", "Xl.51791")</f>
        <v>Xl.51791</v>
      </c>
      <c r="D501" s="6"/>
      <c r="F501" s="7" t="s">
        <v>3721</v>
      </c>
      <c r="Z501" s="17"/>
    </row>
    <row r="502" spans="1:26" ht="14">
      <c r="A502" s="2" t="s">
        <v>413</v>
      </c>
      <c r="B502" s="21">
        <v>0.43639668983652463</v>
      </c>
      <c r="C502" s="6" t="str">
        <f>HYPERLINK("http://www.ncbi.nlm.nih.gov/sites/entrez?db=unigene&amp;cmd=search&amp;term=Xl.52530", "Xl.52530")</f>
        <v>Xl.52530</v>
      </c>
      <c r="D502" s="9" t="s">
        <v>414</v>
      </c>
      <c r="F502" s="7" t="s">
        <v>415</v>
      </c>
      <c r="I502" s="2" t="s">
        <v>416</v>
      </c>
      <c r="J502" s="2" t="s">
        <v>417</v>
      </c>
      <c r="K502" s="2" t="s">
        <v>418</v>
      </c>
      <c r="L502" s="1" t="s">
        <v>2545</v>
      </c>
      <c r="M502" s="8" t="s">
        <v>3727</v>
      </c>
      <c r="N502" s="9" t="s">
        <v>3728</v>
      </c>
      <c r="O502" s="9" t="s">
        <v>3750</v>
      </c>
      <c r="P502" s="9" t="s">
        <v>3105</v>
      </c>
      <c r="Q502" s="9" t="s">
        <v>3106</v>
      </c>
      <c r="R502" s="9" t="s">
        <v>3012</v>
      </c>
      <c r="S502" s="1" t="s">
        <v>2546</v>
      </c>
      <c r="Z502" s="17"/>
    </row>
    <row r="503" spans="1:26" ht="14">
      <c r="A503" s="2" t="s">
        <v>419</v>
      </c>
      <c r="B503" s="21">
        <v>0.43820957686888756</v>
      </c>
      <c r="C503" s="6" t="str">
        <f>HYPERLINK("http://www.ncbi.nlm.nih.gov/sites/entrez?db=unigene&amp;cmd=search&amp;term=Xl.54187", "Xl.54187")</f>
        <v>Xl.54187</v>
      </c>
      <c r="D503" s="6"/>
      <c r="F503" s="7" t="s">
        <v>3721</v>
      </c>
      <c r="Z503" s="17"/>
    </row>
    <row r="504" spans="1:26" ht="14">
      <c r="A504" s="2" t="s">
        <v>420</v>
      </c>
      <c r="B504" s="21">
        <v>0.44016481611233249</v>
      </c>
      <c r="C504" s="6" t="str">
        <f>HYPERLINK("http://www.ncbi.nlm.nih.gov/sites/entrez?db=unigene&amp;cmd=search&amp;term=Xl.52246", "Xl.52246")</f>
        <v>Xl.52246</v>
      </c>
      <c r="D504" s="9" t="s">
        <v>421</v>
      </c>
      <c r="F504" s="7" t="s">
        <v>3721</v>
      </c>
      <c r="Z504" s="17"/>
    </row>
    <row r="505" spans="1:26" ht="14">
      <c r="A505" s="2" t="s">
        <v>422</v>
      </c>
      <c r="B505" s="21">
        <v>0.4402474315243548</v>
      </c>
      <c r="C505" s="6" t="str">
        <f>HYPERLINK("http://www.ncbi.nlm.nih.gov/sites/entrez?db=unigene&amp;cmd=search&amp;term=Xl.33585", "Xl.33585")</f>
        <v>Xl.33585</v>
      </c>
      <c r="D505" s="6"/>
      <c r="F505" s="7" t="s">
        <v>423</v>
      </c>
      <c r="I505" s="2" t="s">
        <v>424</v>
      </c>
      <c r="J505" s="2" t="s">
        <v>425</v>
      </c>
      <c r="K505" s="2" t="s">
        <v>426</v>
      </c>
      <c r="L505" s="1" t="s">
        <v>2798</v>
      </c>
      <c r="M505" s="8" t="s">
        <v>3727</v>
      </c>
      <c r="N505" s="9" t="s">
        <v>3728</v>
      </c>
      <c r="O505" s="9" t="s">
        <v>3668</v>
      </c>
      <c r="P505" s="9" t="s">
        <v>3669</v>
      </c>
      <c r="Q505" s="9" t="s">
        <v>3670</v>
      </c>
      <c r="R505" s="9" t="s">
        <v>3671</v>
      </c>
      <c r="S505" s="9" t="s">
        <v>3629</v>
      </c>
      <c r="Z505" s="17"/>
    </row>
    <row r="506" spans="1:26" ht="14">
      <c r="A506" s="2" t="s">
        <v>427</v>
      </c>
      <c r="B506" s="21">
        <v>0.44029780640635763</v>
      </c>
      <c r="C506" s="6" t="str">
        <f>HYPERLINK("http://www.ncbi.nlm.nih.gov/sites/entrez?db=unigene&amp;cmd=search&amp;term=Xl.51724", "Xl.51724")</f>
        <v>Xl.51724</v>
      </c>
      <c r="D506" s="6"/>
      <c r="F506" s="7" t="s">
        <v>428</v>
      </c>
      <c r="I506" s="2" t="s">
        <v>429</v>
      </c>
      <c r="J506" s="2" t="s">
        <v>430</v>
      </c>
      <c r="K506" s="2" t="s">
        <v>431</v>
      </c>
      <c r="L506" s="1" t="s">
        <v>3463</v>
      </c>
      <c r="M506" s="8" t="s">
        <v>3727</v>
      </c>
      <c r="N506" s="9" t="s">
        <v>3728</v>
      </c>
      <c r="O506" s="1" t="s">
        <v>3464</v>
      </c>
      <c r="Z506" s="17"/>
    </row>
    <row r="507" spans="1:26">
      <c r="A507" s="2" t="s">
        <v>432</v>
      </c>
      <c r="B507" s="21">
        <v>0.44066650794701601</v>
      </c>
      <c r="C507" s="6" t="str">
        <f>HYPERLINK("http://www.ncbi.nlm.nih.gov/sites/entrez?db=unigene&amp;cmd=search&amp;term=Xl.23972", "Xl.23972")</f>
        <v>Xl.23972</v>
      </c>
      <c r="D507" s="6"/>
      <c r="F507" s="7" t="s">
        <v>433</v>
      </c>
      <c r="I507" s="2" t="s">
        <v>434</v>
      </c>
      <c r="J507" s="2" t="s">
        <v>435</v>
      </c>
      <c r="K507" s="2" t="s">
        <v>321</v>
      </c>
      <c r="L507" s="1" t="s">
        <v>1666</v>
      </c>
      <c r="M507" s="1" t="s">
        <v>3248</v>
      </c>
    </row>
    <row r="508" spans="1:26" ht="14">
      <c r="A508" s="2" t="s">
        <v>322</v>
      </c>
      <c r="B508" s="21">
        <v>0.44112661532368869</v>
      </c>
      <c r="C508" s="6" t="str">
        <f>HYPERLINK("http://www.ncbi.nlm.nih.gov/sites/entrez?db=unigene&amp;cmd=search&amp;term=Xl.508", "Xl.508")</f>
        <v>Xl.508</v>
      </c>
      <c r="D508" s="6"/>
      <c r="F508" s="7"/>
      <c r="I508" s="2" t="s">
        <v>323</v>
      </c>
      <c r="J508" s="2" t="s">
        <v>324</v>
      </c>
      <c r="K508" s="2" t="s">
        <v>325</v>
      </c>
      <c r="L508" s="1" t="s">
        <v>326</v>
      </c>
      <c r="M508" s="8" t="s">
        <v>3727</v>
      </c>
      <c r="N508" s="9" t="s">
        <v>3737</v>
      </c>
      <c r="O508" s="9" t="s">
        <v>3738</v>
      </c>
      <c r="P508" s="9" t="s">
        <v>3739</v>
      </c>
      <c r="Q508" s="1" t="s">
        <v>327</v>
      </c>
      <c r="Z508" s="17"/>
    </row>
    <row r="509" spans="1:26">
      <c r="A509" s="2" t="s">
        <v>328</v>
      </c>
      <c r="B509" s="21">
        <v>0.4414597070764974</v>
      </c>
      <c r="C509" s="6" t="str">
        <f>HYPERLINK("http://www.ncbi.nlm.nih.gov/sites/entrez?db=unigene&amp;cmd=search&amp;term=Xl.13290", "Xl.13290")</f>
        <v>Xl.13290</v>
      </c>
      <c r="D509" s="6"/>
      <c r="F509" s="7" t="s">
        <v>3721</v>
      </c>
    </row>
    <row r="510" spans="1:26">
      <c r="A510" s="2" t="s">
        <v>329</v>
      </c>
      <c r="B510" s="21">
        <v>0.44278953054448855</v>
      </c>
      <c r="C510" s="6" t="str">
        <f>HYPERLINK("http://www.ncbi.nlm.nih.gov/sites/entrez?db=unigene&amp;cmd=search&amp;term=Xl.24424", "Xl.24424")</f>
        <v>Xl.24424</v>
      </c>
      <c r="D510" s="6"/>
      <c r="E510" s="2" t="s">
        <v>330</v>
      </c>
      <c r="F510" s="7"/>
      <c r="I510" s="2" t="s">
        <v>331</v>
      </c>
      <c r="J510" s="2" t="s">
        <v>332</v>
      </c>
      <c r="K510" s="2" t="s">
        <v>333</v>
      </c>
      <c r="L510" s="1" t="s">
        <v>334</v>
      </c>
      <c r="M510" s="8" t="s">
        <v>3727</v>
      </c>
      <c r="N510" s="9" t="s">
        <v>3598</v>
      </c>
      <c r="O510" s="9" t="s">
        <v>335</v>
      </c>
      <c r="P510" s="1" t="s">
        <v>336</v>
      </c>
    </row>
    <row r="511" spans="1:26" ht="14">
      <c r="A511" s="2" t="s">
        <v>337</v>
      </c>
      <c r="B511" s="21">
        <v>0.44291219638826884</v>
      </c>
      <c r="C511" s="6" t="str">
        <f>HYPERLINK("http://www.ncbi.nlm.nih.gov/sites/entrez?db=unigene&amp;cmd=search&amp;term=Xl.51238", "Xl.51238")</f>
        <v>Xl.51238</v>
      </c>
      <c r="D511" s="9" t="s">
        <v>338</v>
      </c>
      <c r="F511" s="7" t="s">
        <v>339</v>
      </c>
      <c r="I511" s="2" t="s">
        <v>340</v>
      </c>
      <c r="J511" s="2" t="s">
        <v>341</v>
      </c>
      <c r="K511" s="2" t="s">
        <v>342</v>
      </c>
      <c r="Z511" s="17"/>
    </row>
    <row r="512" spans="1:26">
      <c r="A512" s="2" t="s">
        <v>343</v>
      </c>
      <c r="B512" s="21">
        <v>0.44292604157335957</v>
      </c>
      <c r="C512" s="6" t="str">
        <f>HYPERLINK("http://www.ncbi.nlm.nih.gov/sites/entrez?db=unigene&amp;cmd=search&amp;term=Xl.23900", "Xl.23900")</f>
        <v>Xl.23900</v>
      </c>
      <c r="D512" s="9" t="s">
        <v>344</v>
      </c>
      <c r="E512" s="2" t="s">
        <v>345</v>
      </c>
      <c r="F512" s="7" t="s">
        <v>346</v>
      </c>
      <c r="I512" s="2" t="s">
        <v>347</v>
      </c>
      <c r="J512" s="2" t="s">
        <v>348</v>
      </c>
      <c r="K512" s="2" t="s">
        <v>349</v>
      </c>
      <c r="L512" s="13" t="s">
        <v>3498</v>
      </c>
      <c r="M512" s="8" t="s">
        <v>3727</v>
      </c>
      <c r="N512" s="9" t="s">
        <v>3728</v>
      </c>
      <c r="O512" s="9" t="s">
        <v>3668</v>
      </c>
      <c r="P512" s="9" t="s">
        <v>3669</v>
      </c>
      <c r="Q512" s="9" t="s">
        <v>3670</v>
      </c>
      <c r="R512" s="9" t="s">
        <v>3671</v>
      </c>
      <c r="S512" s="9" t="s">
        <v>3629</v>
      </c>
      <c r="T512" s="1" t="s">
        <v>3630</v>
      </c>
      <c r="U512" s="1" t="s">
        <v>3499</v>
      </c>
    </row>
    <row r="513" spans="1:26" ht="14">
      <c r="A513" s="2" t="s">
        <v>350</v>
      </c>
      <c r="B513" s="21">
        <v>0.44299777303934185</v>
      </c>
      <c r="C513" s="6" t="str">
        <f>HYPERLINK("http://www.ncbi.nlm.nih.gov/sites/entrez?db=unigene&amp;cmd=search&amp;term=Xl.56943", "Xl.56943")</f>
        <v>Xl.56943</v>
      </c>
      <c r="D513" s="6"/>
      <c r="F513" s="7" t="s">
        <v>3721</v>
      </c>
      <c r="Z513" s="17"/>
    </row>
    <row r="514" spans="1:26" ht="14">
      <c r="A514" s="2" t="s">
        <v>351</v>
      </c>
      <c r="B514" s="21">
        <v>0.44303369322293756</v>
      </c>
      <c r="C514" s="6" t="str">
        <f>HYPERLINK("http://www.ncbi.nlm.nih.gov/sites/entrez?db=unigene&amp;cmd=search&amp;term=Xl.6454", "Xl.6454")</f>
        <v>Xl.6454</v>
      </c>
      <c r="D514" s="6"/>
      <c r="F514" s="7" t="s">
        <v>3721</v>
      </c>
      <c r="Z514" s="17"/>
    </row>
    <row r="515" spans="1:26" ht="14">
      <c r="A515" s="2" t="s">
        <v>352</v>
      </c>
      <c r="B515" s="21">
        <v>0.4432978293657629</v>
      </c>
      <c r="C515" s="6" t="str">
        <f>HYPERLINK("http://www.ncbi.nlm.nih.gov/sites/entrez?db=unigene&amp;cmd=search&amp;term=Xl.26258", "Xl.26258")</f>
        <v>Xl.26258</v>
      </c>
      <c r="D515" s="9" t="s">
        <v>353</v>
      </c>
      <c r="F515" s="7" t="s">
        <v>3721</v>
      </c>
      <c r="Z515" s="17"/>
    </row>
    <row r="516" spans="1:26">
      <c r="A516" s="2" t="s">
        <v>354</v>
      </c>
      <c r="B516" s="21">
        <v>0.44343364940415425</v>
      </c>
      <c r="C516" s="6" t="str">
        <f>HYPERLINK("http://www.ncbi.nlm.nih.gov/sites/entrez?db=unigene&amp;cmd=search&amp;term=Xl.22514", "Xl.22514")</f>
        <v>Xl.22514</v>
      </c>
      <c r="D516" s="6"/>
      <c r="F516" s="7" t="s">
        <v>3721</v>
      </c>
    </row>
    <row r="517" spans="1:26" ht="14">
      <c r="A517" s="2" t="s">
        <v>355</v>
      </c>
      <c r="B517" s="21">
        <v>0.44343630945724788</v>
      </c>
      <c r="C517" s="6" t="str">
        <f>HYPERLINK("http://www.ncbi.nlm.nih.gov/sites/entrez?db=unigene&amp;cmd=search&amp;term=Xl.44502", "Xl.44502")</f>
        <v>Xl.44502</v>
      </c>
      <c r="D517" s="9" t="s">
        <v>2381</v>
      </c>
      <c r="F517" s="7" t="s">
        <v>3721</v>
      </c>
      <c r="Z517" s="17"/>
    </row>
    <row r="518" spans="1:26" ht="14">
      <c r="A518" s="2" t="s">
        <v>356</v>
      </c>
      <c r="B518" s="21">
        <v>0.44382495040800812</v>
      </c>
      <c r="C518" s="6" t="str">
        <f>HYPERLINK("http://www.ncbi.nlm.nih.gov/sites/entrez?db=unigene&amp;cmd=search&amp;term=Xl.56482", "Xl.56482")</f>
        <v>Xl.56482</v>
      </c>
      <c r="D518" s="9" t="s">
        <v>357</v>
      </c>
      <c r="F518" s="7" t="s">
        <v>358</v>
      </c>
      <c r="I518" s="2" t="s">
        <v>359</v>
      </c>
      <c r="J518" s="2" t="s">
        <v>360</v>
      </c>
      <c r="K518" s="2" t="s">
        <v>361</v>
      </c>
      <c r="L518" s="1" t="s">
        <v>1807</v>
      </c>
      <c r="M518" s="8" t="s">
        <v>3727</v>
      </c>
      <c r="N518" s="9" t="s">
        <v>3728</v>
      </c>
      <c r="O518" s="9" t="s">
        <v>3612</v>
      </c>
      <c r="P518" s="9" t="s">
        <v>3613</v>
      </c>
      <c r="Q518" s="9" t="s">
        <v>2244</v>
      </c>
      <c r="R518" s="9" t="s">
        <v>1808</v>
      </c>
      <c r="S518" s="9" t="s">
        <v>1809</v>
      </c>
      <c r="T518" s="9" t="s">
        <v>1810</v>
      </c>
      <c r="U518" s="1" t="s">
        <v>1811</v>
      </c>
      <c r="Z518" s="17"/>
    </row>
    <row r="519" spans="1:26" ht="14">
      <c r="A519" s="2" t="s">
        <v>362</v>
      </c>
      <c r="B519" s="21">
        <v>0.44496886181981649</v>
      </c>
      <c r="C519" s="6" t="str">
        <f>HYPERLINK("http://www.ncbi.nlm.nih.gov/sites/entrez?db=unigene&amp;cmd=search&amp;term=Xl.570", "Xl.570")</f>
        <v>Xl.570</v>
      </c>
      <c r="D519" s="6"/>
      <c r="E519" s="2" t="s">
        <v>363</v>
      </c>
      <c r="F519" s="7"/>
      <c r="I519" s="2" t="s">
        <v>364</v>
      </c>
      <c r="J519" s="2" t="s">
        <v>365</v>
      </c>
      <c r="K519" s="2" t="s">
        <v>366</v>
      </c>
      <c r="L519" s="1" t="s">
        <v>3736</v>
      </c>
      <c r="M519" s="8" t="s">
        <v>3727</v>
      </c>
      <c r="N519" s="9" t="s">
        <v>3737</v>
      </c>
      <c r="O519" s="9" t="s">
        <v>3738</v>
      </c>
      <c r="P519" s="9" t="s">
        <v>3739</v>
      </c>
      <c r="Q519" s="9" t="s">
        <v>3740</v>
      </c>
      <c r="R519" s="9" t="s">
        <v>3741</v>
      </c>
      <c r="Z519" s="17"/>
    </row>
    <row r="520" spans="1:26" ht="14">
      <c r="A520" s="2" t="s">
        <v>367</v>
      </c>
      <c r="B520" s="21">
        <v>0.44515731656768875</v>
      </c>
      <c r="C520" s="6" t="str">
        <f>HYPERLINK("http://www.ncbi.nlm.nih.gov/sites/entrez?db=unigene&amp;cmd=search&amp;term=Xl.6024", "Xl.6024")</f>
        <v>Xl.6024</v>
      </c>
      <c r="D520" s="6"/>
      <c r="E520" s="2" t="s">
        <v>368</v>
      </c>
      <c r="F520" s="7" t="s">
        <v>369</v>
      </c>
      <c r="I520" s="2" t="s">
        <v>370</v>
      </c>
      <c r="J520" s="2" t="s">
        <v>371</v>
      </c>
      <c r="K520" s="2" t="s">
        <v>372</v>
      </c>
      <c r="L520" s="1" t="s">
        <v>3438</v>
      </c>
      <c r="M520" s="8" t="s">
        <v>3727</v>
      </c>
      <c r="N520" s="9" t="s">
        <v>3728</v>
      </c>
      <c r="O520" s="9" t="s">
        <v>3439</v>
      </c>
      <c r="P520" s="9" t="s">
        <v>3440</v>
      </c>
      <c r="Q520" s="1" t="s">
        <v>3441</v>
      </c>
      <c r="Z520" s="17"/>
    </row>
    <row r="521" spans="1:26">
      <c r="A521" s="2" t="s">
        <v>373</v>
      </c>
      <c r="B521" s="21">
        <v>0.44534172842890662</v>
      </c>
      <c r="C521" s="6" t="str">
        <f>HYPERLINK("http://www.ncbi.nlm.nih.gov/sites/entrez?db=unigene&amp;cmd=search&amp;term=Xl.16282", "Xl.16282")</f>
        <v>Xl.16282</v>
      </c>
      <c r="D521" s="9" t="s">
        <v>374</v>
      </c>
      <c r="F521" s="7" t="s">
        <v>375</v>
      </c>
    </row>
    <row r="522" spans="1:26">
      <c r="A522" s="2" t="s">
        <v>376</v>
      </c>
      <c r="B522" s="21">
        <v>0.44559264409332766</v>
      </c>
      <c r="C522" s="6" t="str">
        <f>HYPERLINK("http://www.ncbi.nlm.nih.gov/sites/entrez?db=unigene&amp;cmd=search&amp;term=Xl.12356", "Xl.12356")</f>
        <v>Xl.12356</v>
      </c>
      <c r="D522" s="6"/>
      <c r="F522" s="7"/>
      <c r="I522" s="2" t="s">
        <v>377</v>
      </c>
      <c r="J522" s="2" t="s">
        <v>378</v>
      </c>
      <c r="K522" s="2" t="s">
        <v>379</v>
      </c>
    </row>
    <row r="523" spans="1:26">
      <c r="A523" s="2" t="s">
        <v>263</v>
      </c>
      <c r="B523" s="21">
        <v>0.44593010964773061</v>
      </c>
      <c r="C523" s="6" t="str">
        <f>HYPERLINK("http://www.ncbi.nlm.nih.gov/sites/entrez?db=unigene&amp;cmd=search&amp;term=Xl.1383", "Xl.1383")</f>
        <v>Xl.1383</v>
      </c>
      <c r="D523" s="6"/>
      <c r="F523" s="7" t="s">
        <v>264</v>
      </c>
      <c r="I523" s="2" t="s">
        <v>265</v>
      </c>
      <c r="J523" s="2" t="s">
        <v>266</v>
      </c>
      <c r="K523" s="2" t="s">
        <v>267</v>
      </c>
      <c r="L523" s="1" t="s">
        <v>546</v>
      </c>
      <c r="M523" s="8" t="s">
        <v>3727</v>
      </c>
      <c r="N523" s="9" t="s">
        <v>3737</v>
      </c>
      <c r="O523" s="9" t="s">
        <v>3738</v>
      </c>
      <c r="P523" s="9" t="s">
        <v>3739</v>
      </c>
      <c r="Q523" s="9" t="s">
        <v>3685</v>
      </c>
    </row>
    <row r="524" spans="1:26" ht="14">
      <c r="A524" s="2" t="s">
        <v>268</v>
      </c>
      <c r="B524" s="21">
        <v>0.446705786497747</v>
      </c>
      <c r="C524" s="6" t="str">
        <f>HYPERLINK("http://www.ncbi.nlm.nih.gov/sites/entrez?db=unigene&amp;cmd=search&amp;term=Xl.6325", "Xl.6325")</f>
        <v>Xl.6325</v>
      </c>
      <c r="D524" s="6"/>
      <c r="F524" s="7" t="s">
        <v>3721</v>
      </c>
      <c r="Z524" s="17"/>
    </row>
    <row r="525" spans="1:26" ht="14">
      <c r="A525" s="2" t="s">
        <v>269</v>
      </c>
      <c r="B525" s="21">
        <v>0.44898459261156826</v>
      </c>
      <c r="C525" s="6" t="str">
        <f>HYPERLINK("http://www.ncbi.nlm.nih.gov/sites/entrez?db=unigene&amp;cmd=search&amp;term=Xl.32867", "Xl.32867")</f>
        <v>Xl.32867</v>
      </c>
      <c r="D525" s="9" t="s">
        <v>2381</v>
      </c>
      <c r="F525" s="7" t="s">
        <v>3721</v>
      </c>
      <c r="Z525" s="17"/>
    </row>
    <row r="526" spans="1:26" ht="14">
      <c r="A526" s="2" t="s">
        <v>270</v>
      </c>
      <c r="B526" s="21">
        <v>0.44978094276862096</v>
      </c>
      <c r="C526" s="6" t="str">
        <f>HYPERLINK("http://www.ncbi.nlm.nih.gov/sites/entrez?db=unigene&amp;cmd=search&amp;term=Xl.55963", "Xl.55963")</f>
        <v>Xl.55963</v>
      </c>
      <c r="D526" s="6"/>
      <c r="F526" s="7" t="s">
        <v>271</v>
      </c>
      <c r="I526" s="2" t="s">
        <v>272</v>
      </c>
      <c r="J526" s="2" t="s">
        <v>273</v>
      </c>
      <c r="K526" s="2" t="s">
        <v>274</v>
      </c>
      <c r="L526" s="1" t="s">
        <v>3463</v>
      </c>
      <c r="M526" s="8" t="s">
        <v>3727</v>
      </c>
      <c r="N526" s="9" t="s">
        <v>3728</v>
      </c>
      <c r="O526" s="9" t="s">
        <v>3464</v>
      </c>
      <c r="Z526" s="17"/>
    </row>
    <row r="527" spans="1:26" ht="14">
      <c r="A527" s="2" t="s">
        <v>275</v>
      </c>
      <c r="B527" s="21">
        <v>0.44979466292450471</v>
      </c>
      <c r="C527" s="6" t="str">
        <f>HYPERLINK("http://www.ncbi.nlm.nih.gov/sites/entrez?db=unigene&amp;cmd=search&amp;term=Xl.34190", "Xl.34190")</f>
        <v>Xl.34190</v>
      </c>
      <c r="D527" s="6"/>
      <c r="F527" s="7" t="s">
        <v>276</v>
      </c>
      <c r="I527" s="2" t="s">
        <v>277</v>
      </c>
      <c r="J527" s="2" t="s">
        <v>278</v>
      </c>
      <c r="K527" s="2" t="s">
        <v>279</v>
      </c>
      <c r="L527" s="1" t="s">
        <v>3438</v>
      </c>
      <c r="M527" s="8" t="s">
        <v>3727</v>
      </c>
      <c r="N527" s="9" t="s">
        <v>3728</v>
      </c>
      <c r="O527" s="9" t="s">
        <v>3439</v>
      </c>
      <c r="P527" s="9" t="s">
        <v>3440</v>
      </c>
      <c r="Q527" s="1" t="s">
        <v>3441</v>
      </c>
      <c r="Z527" s="17"/>
    </row>
    <row r="528" spans="1:26" ht="14">
      <c r="A528" s="2" t="s">
        <v>280</v>
      </c>
      <c r="B528" s="21">
        <v>0.44983209029805193</v>
      </c>
      <c r="C528" s="6" t="str">
        <f>HYPERLINK("http://www.ncbi.nlm.nih.gov/sites/entrez?db=unigene&amp;cmd=search&amp;term=Xl.47321", "Xl.47321")</f>
        <v>Xl.47321</v>
      </c>
      <c r="D528" s="6"/>
      <c r="F528" s="7"/>
      <c r="I528" s="2" t="s">
        <v>281</v>
      </c>
      <c r="J528" s="2" t="s">
        <v>282</v>
      </c>
      <c r="K528" s="2" t="s">
        <v>283</v>
      </c>
      <c r="L528" s="1" t="s">
        <v>284</v>
      </c>
      <c r="M528" s="8" t="s">
        <v>3727</v>
      </c>
      <c r="N528" s="9" t="s">
        <v>3737</v>
      </c>
      <c r="O528" s="9" t="s">
        <v>3323</v>
      </c>
      <c r="P528" s="9" t="s">
        <v>285</v>
      </c>
      <c r="Q528" s="9" t="s">
        <v>286</v>
      </c>
      <c r="R528" s="1" t="s">
        <v>287</v>
      </c>
      <c r="Z528" s="17"/>
    </row>
    <row r="529" spans="1:26">
      <c r="A529" s="2" t="s">
        <v>288</v>
      </c>
      <c r="B529" s="21">
        <v>0.45045499598489058</v>
      </c>
      <c r="C529" s="6" t="str">
        <f>HYPERLINK("http://www.ncbi.nlm.nih.gov/sites/entrez?db=unigene&amp;cmd=search&amp;term=Xl.22859", "Xl.22859")</f>
        <v>Xl.22859</v>
      </c>
      <c r="D529" s="6"/>
      <c r="F529" s="7" t="s">
        <v>3721</v>
      </c>
      <c r="I529" s="2" t="s">
        <v>289</v>
      </c>
      <c r="J529" s="2" t="s">
        <v>290</v>
      </c>
      <c r="K529" s="2" t="s">
        <v>291</v>
      </c>
      <c r="L529" s="1" t="s">
        <v>1043</v>
      </c>
      <c r="M529" s="8" t="s">
        <v>3727</v>
      </c>
      <c r="N529" s="9" t="s">
        <v>3728</v>
      </c>
      <c r="O529" s="9" t="s">
        <v>3668</v>
      </c>
      <c r="P529" s="9" t="s">
        <v>1044</v>
      </c>
      <c r="Q529" s="9" t="s">
        <v>3672</v>
      </c>
      <c r="R529" s="9" t="s">
        <v>2579</v>
      </c>
      <c r="S529" s="1" t="s">
        <v>1045</v>
      </c>
    </row>
    <row r="530" spans="1:26" ht="14">
      <c r="A530" s="2" t="s">
        <v>292</v>
      </c>
      <c r="B530" s="21">
        <v>0.45060526822613683</v>
      </c>
      <c r="C530" s="6" t="str">
        <f>HYPERLINK("http://www.ncbi.nlm.nih.gov/sites/entrez?db=unigene&amp;cmd=search&amp;term=Xl.49984", "Xl.49984")</f>
        <v>Xl.49984</v>
      </c>
      <c r="D530" s="6"/>
      <c r="F530" s="7"/>
      <c r="I530" s="2" t="s">
        <v>293</v>
      </c>
      <c r="J530" s="2" t="s">
        <v>294</v>
      </c>
      <c r="K530" s="2" t="s">
        <v>295</v>
      </c>
      <c r="L530" s="1" t="s">
        <v>296</v>
      </c>
      <c r="M530" s="8" t="s">
        <v>3727</v>
      </c>
      <c r="N530" s="9" t="s">
        <v>3728</v>
      </c>
      <c r="O530" s="9" t="s">
        <v>3750</v>
      </c>
      <c r="P530" s="9" t="s">
        <v>3751</v>
      </c>
      <c r="Q530" s="9" t="s">
        <v>1129</v>
      </c>
      <c r="R530" s="1" t="s">
        <v>297</v>
      </c>
      <c r="Z530" s="17"/>
    </row>
    <row r="531" spans="1:26">
      <c r="A531" s="2" t="s">
        <v>298</v>
      </c>
      <c r="B531" s="21">
        <v>0.45062620983574286</v>
      </c>
      <c r="C531" s="6" t="str">
        <f>HYPERLINK("http://www.ncbi.nlm.nih.gov/sites/entrez?db=unigene&amp;cmd=search&amp;term=Xl.25151", "Xl.25151")</f>
        <v>Xl.25151</v>
      </c>
      <c r="D531" s="6"/>
      <c r="F531" s="7" t="s">
        <v>3721</v>
      </c>
    </row>
    <row r="532" spans="1:26" ht="14">
      <c r="A532" s="2" t="s">
        <v>299</v>
      </c>
      <c r="B532" s="21">
        <v>0.45085274161754163</v>
      </c>
      <c r="C532" s="6" t="str">
        <f>HYPERLINK("http://www.ncbi.nlm.nih.gov/sites/entrez?db=unigene&amp;cmd=search&amp;term=Xl.52143", "Xl.52143")</f>
        <v>Xl.52143</v>
      </c>
      <c r="D532" s="6"/>
      <c r="F532" s="7" t="s">
        <v>300</v>
      </c>
      <c r="I532" s="2" t="s">
        <v>301</v>
      </c>
      <c r="J532" s="2" t="s">
        <v>302</v>
      </c>
      <c r="K532" s="2" t="s">
        <v>303</v>
      </c>
      <c r="L532" s="1" t="s">
        <v>2545</v>
      </c>
      <c r="M532" s="8" t="s">
        <v>3727</v>
      </c>
      <c r="N532" s="9" t="s">
        <v>3728</v>
      </c>
      <c r="O532" s="9" t="s">
        <v>3750</v>
      </c>
      <c r="P532" s="9" t="s">
        <v>3105</v>
      </c>
      <c r="Q532" s="9" t="s">
        <v>3106</v>
      </c>
      <c r="R532" s="9" t="s">
        <v>3012</v>
      </c>
      <c r="S532" s="1" t="s">
        <v>2546</v>
      </c>
      <c r="Z532" s="17"/>
    </row>
    <row r="533" spans="1:26">
      <c r="A533" s="2" t="s">
        <v>304</v>
      </c>
      <c r="B533" s="21">
        <v>0.45097729558376826</v>
      </c>
      <c r="C533" s="6" t="str">
        <f>HYPERLINK("http://www.ncbi.nlm.nih.gov/sites/entrez?db=unigene&amp;cmd=search&amp;term=Xl.15324", "Xl.15324")</f>
        <v>Xl.15324</v>
      </c>
      <c r="D533" s="9" t="s">
        <v>305</v>
      </c>
      <c r="F533" s="7" t="s">
        <v>306</v>
      </c>
      <c r="I533" s="2" t="s">
        <v>307</v>
      </c>
      <c r="J533" s="2" t="s">
        <v>308</v>
      </c>
      <c r="K533" s="2" t="s">
        <v>309</v>
      </c>
      <c r="L533" s="1" t="s">
        <v>310</v>
      </c>
      <c r="M533" s="8" t="s">
        <v>3727</v>
      </c>
      <c r="N533" s="9" t="s">
        <v>3728</v>
      </c>
      <c r="O533" s="9" t="s">
        <v>3750</v>
      </c>
      <c r="P533" s="9" t="s">
        <v>3751</v>
      </c>
      <c r="Q533" s="9" t="s">
        <v>3752</v>
      </c>
      <c r="R533" s="9" t="s">
        <v>1889</v>
      </c>
      <c r="S533" s="9" t="s">
        <v>311</v>
      </c>
      <c r="T533" s="9" t="s">
        <v>2546</v>
      </c>
      <c r="U533" s="1" t="s">
        <v>312</v>
      </c>
    </row>
    <row r="534" spans="1:26" ht="14">
      <c r="A534" s="2" t="s">
        <v>313</v>
      </c>
      <c r="B534" s="21">
        <v>0.45102034157586363</v>
      </c>
      <c r="C534" s="6" t="str">
        <f>HYPERLINK("http://www.ncbi.nlm.nih.gov/sites/entrez?db=unigene&amp;cmd=search&amp;term=Xl.50177", "Xl.50177")</f>
        <v>Xl.50177</v>
      </c>
      <c r="D534" s="6"/>
      <c r="F534" s="7" t="s">
        <v>3721</v>
      </c>
      <c r="Z534" s="17"/>
    </row>
    <row r="535" spans="1:26" ht="14">
      <c r="A535" s="2" t="s">
        <v>314</v>
      </c>
      <c r="B535" s="21">
        <v>0.45136379431608525</v>
      </c>
      <c r="C535" s="6" t="str">
        <f>HYPERLINK("http://www.ncbi.nlm.nih.gov/sites/entrez?db=unigene&amp;cmd=search&amp;term=Xl.52858", "Xl.52858")</f>
        <v>Xl.52858</v>
      </c>
      <c r="D535" s="9" t="s">
        <v>315</v>
      </c>
      <c r="F535" s="7" t="s">
        <v>3721</v>
      </c>
      <c r="Z535" s="17"/>
    </row>
    <row r="536" spans="1:26">
      <c r="A536" s="2" t="s">
        <v>316</v>
      </c>
      <c r="B536" s="21">
        <v>0.45158260853951365</v>
      </c>
      <c r="C536" s="6" t="str">
        <f>HYPERLINK("http://www.ncbi.nlm.nih.gov/sites/entrez?db=unigene&amp;cmd=search&amp;term=Xl.18054", "Xl.18054")</f>
        <v>Xl.18054</v>
      </c>
      <c r="D536" s="9" t="s">
        <v>317</v>
      </c>
      <c r="F536" s="7" t="s">
        <v>318</v>
      </c>
    </row>
    <row r="537" spans="1:26">
      <c r="A537" s="2" t="s">
        <v>319</v>
      </c>
      <c r="B537" s="21">
        <v>0.4516560037268651</v>
      </c>
      <c r="C537" s="6" t="str">
        <f>HYPERLINK("http://www.ncbi.nlm.nih.gov/sites/entrez?db=unigene&amp;cmd=search&amp;term=Xl.14404", "Xl.14404")</f>
        <v>Xl.14404</v>
      </c>
      <c r="D537" s="9" t="s">
        <v>320</v>
      </c>
      <c r="F537" s="7" t="s">
        <v>211</v>
      </c>
    </row>
    <row r="538" spans="1:26" ht="14">
      <c r="A538" s="2" t="s">
        <v>212</v>
      </c>
      <c r="B538" s="21">
        <v>0.45193529032094837</v>
      </c>
      <c r="C538" s="6" t="str">
        <f>HYPERLINK("http://www.ncbi.nlm.nih.gov/sites/entrez?db=unigene&amp;cmd=search&amp;term=Xl.28968", "Xl.28968")</f>
        <v>Xl.28968</v>
      </c>
      <c r="D538" s="6"/>
      <c r="F538" s="7" t="s">
        <v>213</v>
      </c>
      <c r="Z538" s="17"/>
    </row>
    <row r="539" spans="1:26" ht="14">
      <c r="A539" s="2" t="s">
        <v>214</v>
      </c>
      <c r="B539" s="21">
        <v>0.45568348886861898</v>
      </c>
      <c r="C539" s="6" t="str">
        <f>HYPERLINK("http://www.ncbi.nlm.nih.gov/sites/entrez?db=unigene&amp;cmd=search&amp;term=Xl.52629", "Xl.52629")</f>
        <v>Xl.52629</v>
      </c>
      <c r="D539" s="9" t="s">
        <v>215</v>
      </c>
      <c r="F539" s="7" t="s">
        <v>216</v>
      </c>
      <c r="I539" s="2" t="s">
        <v>217</v>
      </c>
      <c r="J539" s="2" t="s">
        <v>218</v>
      </c>
      <c r="K539" s="2" t="s">
        <v>219</v>
      </c>
      <c r="L539" s="1" t="s">
        <v>3552</v>
      </c>
      <c r="M539" s="8" t="s">
        <v>3727</v>
      </c>
      <c r="N539" s="9" t="s">
        <v>3768</v>
      </c>
      <c r="O539" s="9" t="s">
        <v>3553</v>
      </c>
      <c r="Z539" s="17"/>
    </row>
    <row r="540" spans="1:26">
      <c r="A540" s="2" t="s">
        <v>220</v>
      </c>
      <c r="B540" s="21">
        <v>0.45577432473367546</v>
      </c>
      <c r="C540" s="6" t="str">
        <f>HYPERLINK("http://www.ncbi.nlm.nih.gov/sites/entrez?db=unigene&amp;cmd=search&amp;term=Xl.13768", "Xl.13768")</f>
        <v>Xl.13768</v>
      </c>
      <c r="D540" s="6"/>
      <c r="F540" s="7" t="s">
        <v>3721</v>
      </c>
    </row>
    <row r="541" spans="1:26">
      <c r="A541" s="2" t="s">
        <v>221</v>
      </c>
      <c r="B541" s="21">
        <v>0.45635844593610553</v>
      </c>
      <c r="C541" s="6" t="str">
        <f>HYPERLINK("http://www.ncbi.nlm.nih.gov/sites/entrez?db=unigene&amp;cmd=search&amp;term=Xl.22171", "Xl.22171")</f>
        <v>Xl.22171</v>
      </c>
      <c r="D541" s="6"/>
      <c r="F541" s="7" t="s">
        <v>222</v>
      </c>
    </row>
    <row r="542" spans="1:26" ht="14">
      <c r="A542" s="2" t="s">
        <v>223</v>
      </c>
      <c r="B542" s="21">
        <v>0.45695101581550368</v>
      </c>
      <c r="C542" s="6" t="str">
        <f>HYPERLINK("http://www.ncbi.nlm.nih.gov/sites/entrez?db=unigene&amp;cmd=search&amp;term=Xl.51378", "Xl.51378")</f>
        <v>Xl.51378</v>
      </c>
      <c r="D542" s="9" t="s">
        <v>224</v>
      </c>
      <c r="F542" s="7" t="s">
        <v>225</v>
      </c>
      <c r="I542" s="2" t="s">
        <v>226</v>
      </c>
      <c r="J542" s="2" t="s">
        <v>227</v>
      </c>
      <c r="K542" s="2" t="s">
        <v>228</v>
      </c>
      <c r="L542" s="1" t="s">
        <v>3726</v>
      </c>
      <c r="M542" s="8" t="s">
        <v>3727</v>
      </c>
      <c r="N542" s="9" t="s">
        <v>3728</v>
      </c>
      <c r="O542" s="9" t="s">
        <v>3729</v>
      </c>
      <c r="P542" s="1" t="s">
        <v>3730</v>
      </c>
      <c r="Z542" s="17"/>
    </row>
    <row r="543" spans="1:26" ht="14">
      <c r="A543" s="2" t="s">
        <v>229</v>
      </c>
      <c r="B543" s="21">
        <v>0.45756545294565332</v>
      </c>
      <c r="C543" s="6" t="str">
        <f>HYPERLINK("http://www.ncbi.nlm.nih.gov/sites/entrez?db=unigene&amp;cmd=search&amp;term=Xl.32159", "Xl.32159")</f>
        <v>Xl.32159</v>
      </c>
      <c r="D543" s="6"/>
      <c r="F543" s="7" t="s">
        <v>230</v>
      </c>
      <c r="I543" s="2" t="s">
        <v>231</v>
      </c>
      <c r="J543" s="2" t="s">
        <v>232</v>
      </c>
      <c r="K543" s="2" t="s">
        <v>233</v>
      </c>
      <c r="L543" s="1" t="s">
        <v>3336</v>
      </c>
      <c r="M543" s="8" t="s">
        <v>3727</v>
      </c>
      <c r="N543" s="9" t="s">
        <v>3737</v>
      </c>
      <c r="O543" s="9" t="s">
        <v>3323</v>
      </c>
      <c r="P543" s="9" t="s">
        <v>3324</v>
      </c>
      <c r="Q543" s="1" t="s">
        <v>3325</v>
      </c>
      <c r="Z543" s="17"/>
    </row>
    <row r="544" spans="1:26">
      <c r="A544" s="2" t="s">
        <v>234</v>
      </c>
      <c r="B544" s="21">
        <v>0.45796104480066419</v>
      </c>
      <c r="C544" s="6" t="str">
        <f>HYPERLINK("http://www.ncbi.nlm.nih.gov/sites/entrez?db=unigene&amp;cmd=search&amp;term=Xl.14076", "Xl.14076")</f>
        <v>Xl.14076</v>
      </c>
      <c r="D544" s="6"/>
      <c r="F544" s="7" t="s">
        <v>3721</v>
      </c>
    </row>
    <row r="545" spans="1:26">
      <c r="A545" s="2" t="s">
        <v>235</v>
      </c>
      <c r="B545" s="21">
        <v>0.45923932728591826</v>
      </c>
      <c r="C545" s="6" t="str">
        <f>HYPERLINK("http://www.ncbi.nlm.nih.gov/sites/entrez?db=unigene&amp;cmd=search&amp;term=Xl.21489", "Xl.21489")</f>
        <v>Xl.21489</v>
      </c>
      <c r="D545" s="6"/>
      <c r="F545" s="7" t="s">
        <v>236</v>
      </c>
      <c r="I545" s="2" t="s">
        <v>506</v>
      </c>
      <c r="J545" s="2" t="s">
        <v>507</v>
      </c>
      <c r="K545" s="2" t="s">
        <v>508</v>
      </c>
    </row>
    <row r="546" spans="1:26" ht="14">
      <c r="A546" s="2" t="s">
        <v>237</v>
      </c>
      <c r="B546" s="21">
        <v>0.45931883901009751</v>
      </c>
      <c r="C546" s="6" t="str">
        <f>HYPERLINK("http://www.ncbi.nlm.nih.gov/sites/entrez?db=unigene&amp;cmd=search&amp;term=Xl.48571", "Xl.48571")</f>
        <v>Xl.48571</v>
      </c>
      <c r="D546" s="6"/>
      <c r="F546" s="7" t="s">
        <v>3721</v>
      </c>
      <c r="Z546" s="17"/>
    </row>
    <row r="547" spans="1:26" ht="14">
      <c r="A547" s="2" t="s">
        <v>238</v>
      </c>
      <c r="B547" s="21">
        <v>0.45997790175077846</v>
      </c>
      <c r="C547" s="6" t="str">
        <f>HYPERLINK("http://www.ncbi.nlm.nih.gov/sites/entrez?db=unigene&amp;cmd=search&amp;term=Xl.3286", "Xl.3286")</f>
        <v>Xl.3286</v>
      </c>
      <c r="D547" s="6"/>
      <c r="F547" s="7"/>
      <c r="I547" s="2" t="s">
        <v>239</v>
      </c>
      <c r="J547" s="2" t="s">
        <v>240</v>
      </c>
      <c r="K547" s="2" t="s">
        <v>241</v>
      </c>
      <c r="L547" s="1" t="s">
        <v>2277</v>
      </c>
      <c r="M547" s="8" t="s">
        <v>3727</v>
      </c>
      <c r="N547" s="9" t="s">
        <v>3737</v>
      </c>
      <c r="O547" s="9" t="s">
        <v>3738</v>
      </c>
      <c r="P547" s="9" t="s">
        <v>3739</v>
      </c>
      <c r="Q547" s="9" t="s">
        <v>3419</v>
      </c>
      <c r="R547" s="9" t="s">
        <v>2278</v>
      </c>
      <c r="S547" s="1" t="s">
        <v>2279</v>
      </c>
      <c r="T547" s="9"/>
      <c r="U547" s="9"/>
      <c r="Z547" s="17"/>
    </row>
    <row r="548" spans="1:26" ht="14">
      <c r="A548" s="2" t="s">
        <v>242</v>
      </c>
      <c r="B548" s="21">
        <v>0.45998995251422636</v>
      </c>
      <c r="C548" s="6" t="str">
        <f>HYPERLINK("http://www.ncbi.nlm.nih.gov/sites/entrez?db=unigene&amp;cmd=search&amp;term=Xl.7108", "Xl.7108")</f>
        <v>Xl.7108</v>
      </c>
      <c r="D548" s="9" t="s">
        <v>243</v>
      </c>
      <c r="F548" s="7" t="s">
        <v>244</v>
      </c>
      <c r="Z548" s="17"/>
    </row>
    <row r="549" spans="1:26">
      <c r="A549" s="2" t="s">
        <v>245</v>
      </c>
      <c r="B549" s="21">
        <v>0.46054725387905043</v>
      </c>
      <c r="C549" s="6" t="str">
        <f>HYPERLINK("http://www.ncbi.nlm.nih.gov/sites/entrez?db=unigene&amp;cmd=search&amp;term=Xl.17822", "Xl.17822")</f>
        <v>Xl.17822</v>
      </c>
      <c r="D549" s="9" t="s">
        <v>246</v>
      </c>
      <c r="F549" s="7"/>
      <c r="I549" s="2" t="s">
        <v>247</v>
      </c>
      <c r="J549" s="2" t="s">
        <v>248</v>
      </c>
      <c r="K549" s="2" t="s">
        <v>249</v>
      </c>
      <c r="L549" s="1" t="s">
        <v>2225</v>
      </c>
      <c r="M549" s="8" t="s">
        <v>3727</v>
      </c>
      <c r="N549" s="9" t="s">
        <v>3728</v>
      </c>
      <c r="O549" s="9" t="s">
        <v>3668</v>
      </c>
      <c r="P549" s="9" t="s">
        <v>3669</v>
      </c>
      <c r="Q549" s="9" t="s">
        <v>2133</v>
      </c>
      <c r="R549" s="9" t="s">
        <v>2134</v>
      </c>
      <c r="S549" s="9" t="s">
        <v>2135</v>
      </c>
      <c r="T549" s="9" t="s">
        <v>2136</v>
      </c>
      <c r="U549" s="9" t="s">
        <v>2137</v>
      </c>
      <c r="V549" s="9" t="s">
        <v>2138</v>
      </c>
      <c r="W549" s="1" t="s">
        <v>2139</v>
      </c>
    </row>
    <row r="550" spans="1:26">
      <c r="A550" s="2" t="s">
        <v>250</v>
      </c>
      <c r="B550" s="21">
        <v>0.46176783914808384</v>
      </c>
      <c r="C550" s="6" t="str">
        <f>HYPERLINK("http://www.ncbi.nlm.nih.gov/sites/entrez?db=unigene&amp;cmd=search&amp;term=Xl.1249", "Xl.1249")</f>
        <v>Xl.1249</v>
      </c>
      <c r="D550" s="6"/>
      <c r="E550" s="2" t="s">
        <v>251</v>
      </c>
      <c r="F550" s="7" t="s">
        <v>252</v>
      </c>
      <c r="I550" s="2" t="s">
        <v>253</v>
      </c>
      <c r="J550" s="2" t="s">
        <v>254</v>
      </c>
      <c r="K550" s="2" t="s">
        <v>255</v>
      </c>
      <c r="L550" s="13" t="s">
        <v>3224</v>
      </c>
      <c r="M550" s="1" t="s">
        <v>3365</v>
      </c>
      <c r="N550" s="9" t="s">
        <v>3768</v>
      </c>
      <c r="O550" s="9" t="s">
        <v>3769</v>
      </c>
      <c r="P550" s="9" t="s">
        <v>3406</v>
      </c>
      <c r="Q550" s="9" t="s">
        <v>3407</v>
      </c>
      <c r="R550" s="9" t="s">
        <v>256</v>
      </c>
      <c r="S550" s="9" t="s">
        <v>257</v>
      </c>
      <c r="T550" s="9" t="s">
        <v>258</v>
      </c>
    </row>
    <row r="551" spans="1:26" ht="14">
      <c r="A551" s="2" t="s">
        <v>259</v>
      </c>
      <c r="B551" s="21">
        <v>0.46253495904170927</v>
      </c>
      <c r="C551" s="6" t="str">
        <f>HYPERLINK("http://www.ncbi.nlm.nih.gov/sites/entrez?db=unigene&amp;cmd=search&amp;term=Xl.53074", "Xl.53074")</f>
        <v>Xl.53074</v>
      </c>
      <c r="D551" s="9" t="s">
        <v>260</v>
      </c>
      <c r="F551" s="7" t="s">
        <v>261</v>
      </c>
      <c r="I551" s="2" t="s">
        <v>262</v>
      </c>
      <c r="J551" s="2" t="s">
        <v>161</v>
      </c>
      <c r="K551" s="2" t="s">
        <v>162</v>
      </c>
      <c r="L551" s="1" t="s">
        <v>2271</v>
      </c>
      <c r="M551" s="1" t="s">
        <v>3248</v>
      </c>
      <c r="Z551" s="17"/>
    </row>
    <row r="552" spans="1:26">
      <c r="A552" s="2" t="s">
        <v>163</v>
      </c>
      <c r="B552" s="21">
        <v>0.46327821981914546</v>
      </c>
      <c r="C552" s="6" t="str">
        <f>HYPERLINK("http://www.ncbi.nlm.nih.gov/sites/entrez?db=unigene&amp;cmd=search&amp;term=Xl.146", "Xl.146")</f>
        <v>Xl.146</v>
      </c>
      <c r="D552" s="6"/>
      <c r="E552" s="2" t="s">
        <v>164</v>
      </c>
      <c r="F552" s="7" t="s">
        <v>165</v>
      </c>
      <c r="I552" s="2" t="s">
        <v>951</v>
      </c>
      <c r="J552" s="2" t="s">
        <v>952</v>
      </c>
      <c r="K552" s="2" t="s">
        <v>953</v>
      </c>
      <c r="L552" s="1" t="s">
        <v>3498</v>
      </c>
      <c r="M552" s="8" t="s">
        <v>3727</v>
      </c>
      <c r="N552" s="9" t="s">
        <v>3728</v>
      </c>
      <c r="O552" s="9" t="s">
        <v>3668</v>
      </c>
      <c r="P552" s="9" t="s">
        <v>3669</v>
      </c>
      <c r="Q552" s="9" t="s">
        <v>3670</v>
      </c>
      <c r="R552" s="9" t="s">
        <v>3671</v>
      </c>
      <c r="S552" s="9" t="s">
        <v>3629</v>
      </c>
      <c r="T552" s="1" t="s">
        <v>3630</v>
      </c>
      <c r="U552" s="1" t="s">
        <v>3499</v>
      </c>
    </row>
    <row r="553" spans="1:26" ht="14">
      <c r="A553" s="2" t="s">
        <v>166</v>
      </c>
      <c r="B553" s="21">
        <v>0.46351604684211978</v>
      </c>
      <c r="C553" s="6" t="str">
        <f>HYPERLINK("http://www.ncbi.nlm.nih.gov/sites/entrez?db=unigene&amp;cmd=search&amp;term=Xl.4305", "Xl.4305")</f>
        <v>Xl.4305</v>
      </c>
      <c r="D553" s="6"/>
      <c r="F553" s="7"/>
      <c r="I553" s="2" t="s">
        <v>167</v>
      </c>
      <c r="J553" s="2" t="s">
        <v>168</v>
      </c>
      <c r="K553" s="2" t="s">
        <v>169</v>
      </c>
      <c r="L553" s="1" t="s">
        <v>170</v>
      </c>
      <c r="M553" s="8" t="s">
        <v>3727</v>
      </c>
      <c r="N553" s="9" t="s">
        <v>3728</v>
      </c>
      <c r="O553" s="9" t="s">
        <v>3668</v>
      </c>
      <c r="P553" s="9" t="s">
        <v>3669</v>
      </c>
      <c r="Q553" s="9" t="s">
        <v>3670</v>
      </c>
      <c r="R553" s="9" t="s">
        <v>3671</v>
      </c>
      <c r="S553" s="9" t="s">
        <v>3629</v>
      </c>
      <c r="T553" s="9" t="s">
        <v>171</v>
      </c>
      <c r="U553" s="9" t="s">
        <v>172</v>
      </c>
      <c r="V553" s="1" t="s">
        <v>173</v>
      </c>
      <c r="Z553" s="17"/>
    </row>
    <row r="554" spans="1:26" ht="14">
      <c r="A554" s="2" t="s">
        <v>174</v>
      </c>
      <c r="B554" s="21">
        <v>0.46455995367486042</v>
      </c>
      <c r="C554" s="6" t="str">
        <f>HYPERLINK("http://www.ncbi.nlm.nih.gov/sites/entrez?db=unigene&amp;cmd=search&amp;term=Xl.49574", "Xl.49574")</f>
        <v>Xl.49574</v>
      </c>
      <c r="D554" s="6"/>
      <c r="F554" s="7"/>
      <c r="Z554" s="17"/>
    </row>
    <row r="555" spans="1:26" ht="14">
      <c r="A555" s="2" t="s">
        <v>175</v>
      </c>
      <c r="B555" s="21">
        <v>0.46479052673708754</v>
      </c>
      <c r="C555" s="6" t="str">
        <f>HYPERLINK("http://www.ncbi.nlm.nih.gov/sites/entrez?db=unigene&amp;cmd=search&amp;term=Xl.47362", "Xl.47362")</f>
        <v>Xl.47362</v>
      </c>
      <c r="D555" s="6"/>
      <c r="F555" s="7"/>
      <c r="I555" s="2" t="s">
        <v>176</v>
      </c>
      <c r="J555" s="2" t="s">
        <v>177</v>
      </c>
      <c r="K555" s="2" t="s">
        <v>178</v>
      </c>
      <c r="L555" s="1" t="s">
        <v>3592</v>
      </c>
      <c r="M555" s="8" t="s">
        <v>3727</v>
      </c>
      <c r="N555" s="9" t="s">
        <v>3728</v>
      </c>
      <c r="O555" s="9" t="s">
        <v>3729</v>
      </c>
      <c r="P555" s="9" t="s">
        <v>3730</v>
      </c>
      <c r="Q555" s="1" t="s">
        <v>3593</v>
      </c>
      <c r="Z555" s="17"/>
    </row>
    <row r="556" spans="1:26" ht="14">
      <c r="A556" s="2" t="s">
        <v>179</v>
      </c>
      <c r="B556" s="21">
        <v>0.46610129271166617</v>
      </c>
      <c r="C556" s="6" t="str">
        <f>HYPERLINK("http://www.ncbi.nlm.nih.gov/sites/entrez?db=unigene&amp;cmd=search&amp;term=Xl.47992", "Xl.47992")</f>
        <v>Xl.47992</v>
      </c>
      <c r="D556" s="9" t="s">
        <v>180</v>
      </c>
      <c r="F556" s="7" t="s">
        <v>181</v>
      </c>
      <c r="Z556" s="17"/>
    </row>
    <row r="557" spans="1:26" ht="14">
      <c r="A557" s="2" t="s">
        <v>182</v>
      </c>
      <c r="B557" s="21">
        <v>0.46707321716367495</v>
      </c>
      <c r="C557" s="6" t="str">
        <f>HYPERLINK("http://www.ncbi.nlm.nih.gov/sites/entrez?db=unigene&amp;cmd=search&amp;term=Xl.4888", "Xl.4888")</f>
        <v>Xl.4888</v>
      </c>
      <c r="D557" s="6"/>
      <c r="F557" s="7" t="s">
        <v>183</v>
      </c>
      <c r="Z557" s="17"/>
    </row>
    <row r="558" spans="1:26">
      <c r="A558" s="2" t="s">
        <v>184</v>
      </c>
      <c r="B558" s="21">
        <v>0.46774667742414744</v>
      </c>
      <c r="C558" s="6" t="str">
        <f>HYPERLINK("http://www.ncbi.nlm.nih.gov/sites/entrez?db=unigene&amp;cmd=search&amp;term=Xl.18076", "Xl.18076")</f>
        <v>Xl.18076</v>
      </c>
      <c r="D558" s="9" t="s">
        <v>185</v>
      </c>
      <c r="F558" s="7" t="s">
        <v>3721</v>
      </c>
    </row>
    <row r="559" spans="1:26">
      <c r="A559" s="2" t="s">
        <v>186</v>
      </c>
      <c r="B559" s="21">
        <v>0.46851660708091408</v>
      </c>
      <c r="C559" s="6" t="str">
        <f>HYPERLINK("http://www.ncbi.nlm.nih.gov/sites/entrez?db=unigene&amp;cmd=search&amp;term=Xl.13771", "Xl.13771")</f>
        <v>Xl.13771</v>
      </c>
      <c r="D559" s="2" t="s">
        <v>3085</v>
      </c>
      <c r="F559" s="7" t="s">
        <v>3721</v>
      </c>
    </row>
    <row r="560" spans="1:26">
      <c r="A560" s="2" t="s">
        <v>187</v>
      </c>
      <c r="B560" s="21">
        <v>0.46853380818753931</v>
      </c>
      <c r="C560" s="6" t="str">
        <f>HYPERLINK("http://www.ncbi.nlm.nih.gov/sites/entrez?db=unigene&amp;cmd=search&amp;term=Xl.16449", "Xl.16449")</f>
        <v>Xl.16449</v>
      </c>
      <c r="D560" s="9" t="s">
        <v>188</v>
      </c>
      <c r="E560" s="2" t="s">
        <v>189</v>
      </c>
      <c r="F560" s="7" t="s">
        <v>190</v>
      </c>
      <c r="I560" s="2" t="s">
        <v>191</v>
      </c>
      <c r="J560" s="2" t="s">
        <v>192</v>
      </c>
      <c r="K560" s="2" t="s">
        <v>193</v>
      </c>
      <c r="L560" s="1" t="s">
        <v>3628</v>
      </c>
      <c r="M560" s="8" t="s">
        <v>3727</v>
      </c>
      <c r="N560" s="9" t="s">
        <v>3728</v>
      </c>
      <c r="O560" s="9" t="s">
        <v>3668</v>
      </c>
      <c r="P560" s="9" t="s">
        <v>3669</v>
      </c>
      <c r="Q560" s="9" t="s">
        <v>3670</v>
      </c>
      <c r="R560" s="9" t="s">
        <v>3671</v>
      </c>
      <c r="S560" s="9" t="s">
        <v>3629</v>
      </c>
      <c r="T560" s="1" t="s">
        <v>3630</v>
      </c>
    </row>
    <row r="561" spans="1:26">
      <c r="A561" s="2" t="s">
        <v>194</v>
      </c>
      <c r="B561" s="21">
        <v>0.47036500772252571</v>
      </c>
      <c r="C561" s="6" t="str">
        <f>HYPERLINK("http://www.ncbi.nlm.nih.gov/sites/entrez?db=unigene&amp;cmd=search&amp;term=Xl.16263", "Xl.16263")</f>
        <v>Xl.16263</v>
      </c>
      <c r="D561" s="6"/>
      <c r="F561" s="7" t="s">
        <v>195</v>
      </c>
    </row>
    <row r="562" spans="1:26">
      <c r="A562" s="2" t="s">
        <v>196</v>
      </c>
      <c r="B562" s="21">
        <v>0.47089311581731336</v>
      </c>
      <c r="C562" s="6" t="str">
        <f>HYPERLINK("http://www.ncbi.nlm.nih.gov/sites/entrez?db=unigene&amp;cmd=search&amp;term=Xl.19274", "Xl.19274")</f>
        <v>Xl.19274</v>
      </c>
      <c r="D562" s="6"/>
      <c r="F562" s="7" t="s">
        <v>197</v>
      </c>
      <c r="I562" s="2" t="s">
        <v>198</v>
      </c>
      <c r="J562" s="2" t="s">
        <v>199</v>
      </c>
      <c r="K562" s="2" t="s">
        <v>200</v>
      </c>
      <c r="L562" s="1" t="s">
        <v>334</v>
      </c>
      <c r="M562" s="8" t="s">
        <v>3727</v>
      </c>
      <c r="N562" s="9" t="s">
        <v>3598</v>
      </c>
      <c r="O562" s="9" t="s">
        <v>335</v>
      </c>
      <c r="P562" s="1" t="s">
        <v>336</v>
      </c>
    </row>
    <row r="563" spans="1:26" ht="14">
      <c r="A563" s="2" t="s">
        <v>201</v>
      </c>
      <c r="B563" s="21">
        <v>0.47203046717853742</v>
      </c>
      <c r="C563" s="6" t="str">
        <f>HYPERLINK("http://www.ncbi.nlm.nih.gov/sites/entrez?db=unigene&amp;cmd=search&amp;term=Xl.51214", "Xl.51214")</f>
        <v>Xl.51214</v>
      </c>
      <c r="D563" s="6"/>
      <c r="F563" s="7" t="s">
        <v>202</v>
      </c>
      <c r="I563" s="2" t="s">
        <v>203</v>
      </c>
      <c r="J563" s="2" t="s">
        <v>204</v>
      </c>
      <c r="K563" s="2" t="s">
        <v>205</v>
      </c>
      <c r="L563" s="1" t="s">
        <v>3364</v>
      </c>
      <c r="M563" s="8" t="s">
        <v>3727</v>
      </c>
      <c r="N563" s="9" t="s">
        <v>3698</v>
      </c>
      <c r="O563" s="9" t="s">
        <v>3699</v>
      </c>
      <c r="P563" s="9"/>
      <c r="Z563" s="17"/>
    </row>
    <row r="564" spans="1:26" ht="14">
      <c r="A564" s="2" t="s">
        <v>206</v>
      </c>
      <c r="B564" s="21">
        <v>0.47212608549918794</v>
      </c>
      <c r="C564" s="6" t="str">
        <f>HYPERLINK("http://www.ncbi.nlm.nih.gov/sites/entrez?db=unigene&amp;cmd=search&amp;term=Xl.26393", "Xl.26393")</f>
        <v>Xl.26393</v>
      </c>
      <c r="D564" s="9" t="s">
        <v>207</v>
      </c>
      <c r="F564" s="7" t="s">
        <v>208</v>
      </c>
      <c r="I564" s="2" t="s">
        <v>209</v>
      </c>
      <c r="J564" s="2" t="s">
        <v>210</v>
      </c>
      <c r="K564" s="2" t="s">
        <v>88</v>
      </c>
      <c r="L564" s="1" t="s">
        <v>3584</v>
      </c>
      <c r="M564" s="8" t="s">
        <v>3727</v>
      </c>
      <c r="N564" s="9" t="s">
        <v>3698</v>
      </c>
      <c r="O564" s="9" t="s">
        <v>3699</v>
      </c>
      <c r="P564" s="9" t="s">
        <v>3585</v>
      </c>
      <c r="Q564" s="1" t="s">
        <v>3586</v>
      </c>
      <c r="Z564" s="17"/>
    </row>
    <row r="565" spans="1:26" ht="14">
      <c r="A565" s="2" t="s">
        <v>89</v>
      </c>
      <c r="B565" s="21">
        <v>0.47319199386749705</v>
      </c>
      <c r="C565" s="6" t="str">
        <f>HYPERLINK("http://www.ncbi.nlm.nih.gov/sites/entrez?db=unigene&amp;cmd=search&amp;term=Xl.48493", "Xl.48493")</f>
        <v>Xl.48493</v>
      </c>
      <c r="D565" s="9" t="s">
        <v>90</v>
      </c>
      <c r="F565" s="7" t="s">
        <v>3721</v>
      </c>
      <c r="Z565" s="17"/>
    </row>
    <row r="566" spans="1:26" ht="14">
      <c r="A566" s="2" t="s">
        <v>91</v>
      </c>
      <c r="B566" s="21">
        <v>0.47372213861655355</v>
      </c>
      <c r="C566" s="6" t="str">
        <f>HYPERLINK("http://www.ncbi.nlm.nih.gov/sites/entrez?db=unigene&amp;cmd=search&amp;term=Xl.483", "Xl.483")</f>
        <v>Xl.483</v>
      </c>
      <c r="D566" s="6"/>
      <c r="F566" s="7"/>
      <c r="I566" s="2" t="s">
        <v>217</v>
      </c>
      <c r="J566" s="2" t="s">
        <v>218</v>
      </c>
      <c r="K566" s="2" t="s">
        <v>219</v>
      </c>
      <c r="L566" s="1" t="s">
        <v>3552</v>
      </c>
      <c r="M566" s="8" t="s">
        <v>3727</v>
      </c>
      <c r="N566" s="9" t="s">
        <v>3768</v>
      </c>
      <c r="O566" s="9" t="s">
        <v>3553</v>
      </c>
      <c r="Z566" s="17"/>
    </row>
    <row r="567" spans="1:26" ht="14">
      <c r="A567" s="2" t="s">
        <v>92</v>
      </c>
      <c r="B567" s="21">
        <v>0.47521655284680669</v>
      </c>
      <c r="C567" s="6" t="str">
        <f>HYPERLINK("http://www.ncbi.nlm.nih.gov/sites/entrez?db=unigene&amp;cmd=search&amp;term=Xl.53735", "Xl.53735")</f>
        <v>Xl.53735</v>
      </c>
      <c r="D567" s="9" t="s">
        <v>93</v>
      </c>
      <c r="F567" s="7" t="s">
        <v>3721</v>
      </c>
      <c r="Z567" s="17"/>
    </row>
    <row r="568" spans="1:26">
      <c r="A568" s="2" t="s">
        <v>94</v>
      </c>
      <c r="B568" s="21">
        <v>0.4759749822795088</v>
      </c>
      <c r="C568" s="6" t="str">
        <f>HYPERLINK("http://www.ncbi.nlm.nih.gov/sites/entrez?db=unigene&amp;cmd=search&amp;term=Xl.24572", "Xl.24572")</f>
        <v>Xl.24572</v>
      </c>
      <c r="D568" s="6"/>
      <c r="E568" s="2" t="s">
        <v>95</v>
      </c>
      <c r="F568" s="7" t="s">
        <v>96</v>
      </c>
      <c r="I568" s="2" t="s">
        <v>97</v>
      </c>
      <c r="J568" s="2" t="s">
        <v>98</v>
      </c>
      <c r="K568" s="2" t="s">
        <v>99</v>
      </c>
    </row>
    <row r="569" spans="1:26">
      <c r="A569" s="2" t="s">
        <v>100</v>
      </c>
      <c r="B569" s="21">
        <v>0.47659517373242716</v>
      </c>
      <c r="C569" s="6" t="str">
        <f>HYPERLINK("http://www.ncbi.nlm.nih.gov/sites/entrez?db=unigene&amp;cmd=search&amp;term=Xl.12717", "Xl.12717")</f>
        <v>Xl.12717</v>
      </c>
      <c r="D569" s="9" t="s">
        <v>101</v>
      </c>
      <c r="F569" s="7"/>
      <c r="I569" s="2" t="s">
        <v>102</v>
      </c>
      <c r="J569" s="2" t="s">
        <v>103</v>
      </c>
      <c r="K569" s="2" t="s">
        <v>104</v>
      </c>
      <c r="L569" s="1" t="s">
        <v>3295</v>
      </c>
      <c r="M569" s="8" t="s">
        <v>3727</v>
      </c>
      <c r="N569" s="9" t="s">
        <v>3598</v>
      </c>
      <c r="O569" s="1" t="s">
        <v>3192</v>
      </c>
    </row>
    <row r="570" spans="1:26" ht="14">
      <c r="A570" s="2" t="s">
        <v>105</v>
      </c>
      <c r="B570" s="21">
        <v>0.47677276297292881</v>
      </c>
      <c r="C570" s="6" t="str">
        <f>HYPERLINK("http://www.ncbi.nlm.nih.gov/sites/entrez?db=unigene&amp;cmd=search&amp;term=Xl.5927", "Xl.5927")</f>
        <v>Xl.5927</v>
      </c>
      <c r="D570" s="6"/>
      <c r="F570" s="7" t="s">
        <v>3721</v>
      </c>
      <c r="Z570" s="17"/>
    </row>
    <row r="571" spans="1:26" ht="14">
      <c r="A571" s="2" t="s">
        <v>106</v>
      </c>
      <c r="B571" s="21">
        <v>0.47702889895052059</v>
      </c>
      <c r="C571" s="6" t="str">
        <f>HYPERLINK("http://www.ncbi.nlm.nih.gov/sites/entrez?db=unigene&amp;cmd=search&amp;term=Xl.55295", "Xl.55295")</f>
        <v>Xl.55295</v>
      </c>
      <c r="D571" s="9" t="s">
        <v>107</v>
      </c>
      <c r="F571" s="7" t="s">
        <v>3721</v>
      </c>
      <c r="Z571" s="17"/>
    </row>
    <row r="572" spans="1:26" ht="14">
      <c r="A572" s="2" t="s">
        <v>108</v>
      </c>
      <c r="B572" s="21">
        <v>0.47748461884624471</v>
      </c>
      <c r="C572" s="6" t="str">
        <f>HYPERLINK("http://www.ncbi.nlm.nih.gov/sites/entrez?db=unigene&amp;cmd=search&amp;term=Xl.53243", "Xl.53243")</f>
        <v>Xl.53243</v>
      </c>
      <c r="D572" s="9" t="s">
        <v>109</v>
      </c>
      <c r="F572" s="7" t="s">
        <v>110</v>
      </c>
      <c r="I572" s="2" t="s">
        <v>111</v>
      </c>
      <c r="J572" s="2" t="s">
        <v>112</v>
      </c>
      <c r="K572" s="2" t="s">
        <v>113</v>
      </c>
      <c r="L572" s="1" t="s">
        <v>114</v>
      </c>
      <c r="M572" s="1" t="s">
        <v>3567</v>
      </c>
      <c r="Z572" s="17"/>
    </row>
    <row r="573" spans="1:26" ht="14">
      <c r="A573" s="2" t="s">
        <v>115</v>
      </c>
      <c r="B573" s="21">
        <v>0.47786301316648122</v>
      </c>
      <c r="C573" s="6" t="str">
        <f>HYPERLINK("http://www.ncbi.nlm.nih.gov/sites/entrez?db=unigene&amp;cmd=search&amp;term=Xl.48020", "Xl.48020")</f>
        <v>Xl.48020</v>
      </c>
      <c r="D573" s="6"/>
      <c r="F573" s="7" t="s">
        <v>3721</v>
      </c>
      <c r="Z573" s="17"/>
    </row>
    <row r="574" spans="1:26">
      <c r="A574" s="2" t="s">
        <v>116</v>
      </c>
      <c r="B574" s="21">
        <v>0.47826554940986316</v>
      </c>
      <c r="C574" s="6" t="str">
        <f>HYPERLINK("http://www.ncbi.nlm.nih.gov/sites/entrez?db=unigene&amp;cmd=search&amp;term=Xl.18281", "Xl.18281")</f>
        <v>Xl.18281</v>
      </c>
      <c r="D574" s="6"/>
      <c r="F574" s="7" t="s">
        <v>3721</v>
      </c>
    </row>
    <row r="575" spans="1:26" ht="14">
      <c r="A575" s="2" t="s">
        <v>117</v>
      </c>
      <c r="B575" s="21">
        <v>0.47844650713160769</v>
      </c>
      <c r="C575" s="6" t="str">
        <f>HYPERLINK("http://www.ncbi.nlm.nih.gov/sites/entrez?db=unigene&amp;cmd=search&amp;term=Xl.50151", "Xl.50151")</f>
        <v>Xl.50151</v>
      </c>
      <c r="D575" s="9" t="s">
        <v>118</v>
      </c>
      <c r="F575" s="7"/>
      <c r="I575" s="2" t="s">
        <v>119</v>
      </c>
      <c r="J575" s="2" t="s">
        <v>120</v>
      </c>
      <c r="K575" s="2" t="s">
        <v>121</v>
      </c>
      <c r="L575" s="1" t="s">
        <v>2516</v>
      </c>
      <c r="M575" s="8" t="s">
        <v>3727</v>
      </c>
      <c r="N575" s="9" t="s">
        <v>3728</v>
      </c>
      <c r="O575" s="9" t="s">
        <v>3668</v>
      </c>
      <c r="P575" s="9" t="s">
        <v>3669</v>
      </c>
      <c r="Q575" s="9" t="s">
        <v>3670</v>
      </c>
      <c r="R575" s="9" t="s">
        <v>2517</v>
      </c>
      <c r="Z575" s="17"/>
    </row>
    <row r="576" spans="1:26">
      <c r="A576" s="2" t="s">
        <v>122</v>
      </c>
      <c r="B576" s="21">
        <v>0.47865621537759806</v>
      </c>
      <c r="C576" s="6" t="str">
        <f>HYPERLINK("http://www.ncbi.nlm.nih.gov/sites/entrez?db=unigene&amp;cmd=search&amp;term=Xl.24215", "Xl.24215")</f>
        <v>Xl.24215</v>
      </c>
      <c r="D576" s="6"/>
      <c r="E576" s="2" t="s">
        <v>123</v>
      </c>
      <c r="F576" s="7" t="s">
        <v>124</v>
      </c>
      <c r="I576" s="2" t="s">
        <v>125</v>
      </c>
      <c r="J576" s="2" t="s">
        <v>126</v>
      </c>
      <c r="K576" s="2" t="s">
        <v>127</v>
      </c>
      <c r="L576" s="1" t="s">
        <v>1666</v>
      </c>
      <c r="M576" s="1" t="s">
        <v>3248</v>
      </c>
    </row>
    <row r="577" spans="1:26" ht="14">
      <c r="A577" s="2" t="s">
        <v>128</v>
      </c>
      <c r="B577" s="21">
        <v>0.47877953206033147</v>
      </c>
      <c r="C577" s="6" t="str">
        <f>HYPERLINK("http://www.ncbi.nlm.nih.gov/sites/entrez?db=unigene&amp;cmd=search&amp;term=Xl.56933", "Xl.56933")</f>
        <v>Xl.56933</v>
      </c>
      <c r="D577" s="6"/>
      <c r="F577" s="7" t="s">
        <v>3721</v>
      </c>
      <c r="I577" s="2" t="s">
        <v>129</v>
      </c>
      <c r="J577" s="2" t="s">
        <v>130</v>
      </c>
      <c r="K577" s="2" t="s">
        <v>131</v>
      </c>
      <c r="L577" s="1" t="s">
        <v>2160</v>
      </c>
      <c r="M577" s="8" t="s">
        <v>3727</v>
      </c>
      <c r="N577" s="9" t="s">
        <v>3728</v>
      </c>
      <c r="O577" s="9" t="s">
        <v>3750</v>
      </c>
      <c r="P577" s="9" t="s">
        <v>3105</v>
      </c>
      <c r="Q577" s="9" t="s">
        <v>3106</v>
      </c>
      <c r="R577" s="9" t="s">
        <v>3107</v>
      </c>
      <c r="S577" s="1" t="s">
        <v>2161</v>
      </c>
      <c r="Z577" s="17"/>
    </row>
    <row r="578" spans="1:26" ht="14">
      <c r="A578" s="2" t="s">
        <v>132</v>
      </c>
      <c r="B578" s="21">
        <v>0.47888778943346078</v>
      </c>
      <c r="C578" s="6" t="str">
        <f>HYPERLINK("http://www.ncbi.nlm.nih.gov/sites/entrez?db=unigene&amp;cmd=search&amp;term=Xl.5070", "Xl.5070")</f>
        <v>Xl.5070</v>
      </c>
      <c r="D578" s="6"/>
      <c r="F578" s="7" t="s">
        <v>133</v>
      </c>
      <c r="I578" s="2" t="s">
        <v>134</v>
      </c>
      <c r="J578" s="2" t="s">
        <v>135</v>
      </c>
      <c r="K578" s="2" t="s">
        <v>136</v>
      </c>
      <c r="L578" s="1" t="s">
        <v>3349</v>
      </c>
      <c r="M578" s="8" t="s">
        <v>3727</v>
      </c>
      <c r="N578" s="9" t="s">
        <v>3737</v>
      </c>
      <c r="O578" s="9" t="s">
        <v>3738</v>
      </c>
      <c r="P578" s="9" t="s">
        <v>3739</v>
      </c>
      <c r="Q578" s="1" t="s">
        <v>3350</v>
      </c>
      <c r="Z578" s="17"/>
    </row>
    <row r="579" spans="1:26" ht="14">
      <c r="A579" s="2" t="s">
        <v>137</v>
      </c>
      <c r="B579" s="21">
        <v>0.47909468918875653</v>
      </c>
      <c r="C579" s="6" t="str">
        <f>HYPERLINK("http://www.ncbi.nlm.nih.gov/sites/entrez?db=unigene&amp;cmd=search&amp;term=Xl.56932", "Xl.56932")</f>
        <v>Xl.56932</v>
      </c>
      <c r="D579" s="9" t="s">
        <v>138</v>
      </c>
      <c r="F579" s="7" t="s">
        <v>3721</v>
      </c>
      <c r="I579" s="2" t="s">
        <v>1002</v>
      </c>
      <c r="J579" s="2" t="s">
        <v>1003</v>
      </c>
      <c r="K579" s="2" t="s">
        <v>1004</v>
      </c>
      <c r="L579" s="1" t="s">
        <v>3498</v>
      </c>
      <c r="M579" s="8" t="s">
        <v>3727</v>
      </c>
      <c r="N579" s="9" t="s">
        <v>3728</v>
      </c>
      <c r="O579" s="9" t="s">
        <v>3668</v>
      </c>
      <c r="P579" s="9" t="s">
        <v>3669</v>
      </c>
      <c r="Q579" s="9" t="s">
        <v>3670</v>
      </c>
      <c r="R579" s="9" t="s">
        <v>3671</v>
      </c>
      <c r="S579" s="9" t="s">
        <v>3629</v>
      </c>
      <c r="T579" s="1" t="s">
        <v>3630</v>
      </c>
      <c r="U579" s="1" t="s">
        <v>3499</v>
      </c>
      <c r="Z579" s="17"/>
    </row>
    <row r="580" spans="1:26" ht="14">
      <c r="A580" s="2" t="s">
        <v>139</v>
      </c>
      <c r="B580" s="21">
        <v>0.47936679757972378</v>
      </c>
      <c r="C580" s="6" t="str">
        <f>HYPERLINK("http://www.ncbi.nlm.nih.gov/sites/entrez?db=unigene&amp;cmd=search&amp;term=Xl.318", "Xl.318")</f>
        <v>Xl.318</v>
      </c>
      <c r="D580" s="6"/>
      <c r="E580" s="2" t="s">
        <v>140</v>
      </c>
      <c r="F580" s="7"/>
      <c r="I580" s="2" t="s">
        <v>141</v>
      </c>
      <c r="J580" s="2" t="s">
        <v>142</v>
      </c>
      <c r="K580" s="2" t="s">
        <v>143</v>
      </c>
      <c r="L580" s="1" t="s">
        <v>3767</v>
      </c>
      <c r="M580" s="8" t="s">
        <v>3727</v>
      </c>
      <c r="N580" s="9" t="s">
        <v>3768</v>
      </c>
      <c r="O580" s="9" t="s">
        <v>3769</v>
      </c>
      <c r="P580" s="9" t="s">
        <v>3770</v>
      </c>
      <c r="Q580" s="1" t="s">
        <v>3650</v>
      </c>
      <c r="Z580" s="17"/>
    </row>
    <row r="581" spans="1:26" ht="14">
      <c r="A581" s="2" t="s">
        <v>144</v>
      </c>
      <c r="B581" s="21">
        <v>0.47964612027026998</v>
      </c>
      <c r="C581" s="6" t="str">
        <f>HYPERLINK("http://www.ncbi.nlm.nih.gov/sites/entrez?db=unigene&amp;cmd=search&amp;term=Xl.33643", "Xl.33643")</f>
        <v>Xl.33643</v>
      </c>
      <c r="D581" s="9" t="s">
        <v>145</v>
      </c>
      <c r="F581" s="7" t="s">
        <v>146</v>
      </c>
      <c r="I581" s="2" t="s">
        <v>147</v>
      </c>
      <c r="J581" s="2" t="s">
        <v>148</v>
      </c>
      <c r="K581" s="2" t="s">
        <v>149</v>
      </c>
      <c r="Z581" s="17"/>
    </row>
    <row r="582" spans="1:26" ht="14">
      <c r="A582" s="2" t="s">
        <v>150</v>
      </c>
      <c r="B582" s="21">
        <v>0.48233667214219783</v>
      </c>
      <c r="C582" s="6" t="str">
        <f>HYPERLINK("http://www.ncbi.nlm.nih.gov/sites/entrez?db=unigene&amp;cmd=search&amp;term=Xl.283", "Xl.283")</f>
        <v>Xl.283</v>
      </c>
      <c r="D582" s="6"/>
      <c r="E582" s="2" t="s">
        <v>151</v>
      </c>
      <c r="F582" s="7" t="s">
        <v>152</v>
      </c>
      <c r="I582" s="2" t="s">
        <v>153</v>
      </c>
      <c r="J582" s="2" t="s">
        <v>154</v>
      </c>
      <c r="K582" s="2" t="s">
        <v>155</v>
      </c>
      <c r="L582" s="1" t="s">
        <v>2588</v>
      </c>
      <c r="M582" s="8" t="s">
        <v>3727</v>
      </c>
      <c r="N582" s="9" t="s">
        <v>3768</v>
      </c>
      <c r="O582" s="9" t="s">
        <v>3553</v>
      </c>
      <c r="P582" s="9" t="s">
        <v>2589</v>
      </c>
      <c r="Q582" s="9" t="s">
        <v>2590</v>
      </c>
      <c r="R582" s="1" t="s">
        <v>2591</v>
      </c>
      <c r="Z582" s="17"/>
    </row>
    <row r="583" spans="1:26">
      <c r="A583" s="2" t="s">
        <v>156</v>
      </c>
      <c r="B583" s="21">
        <v>0.48315616684526663</v>
      </c>
      <c r="C583" s="6" t="str">
        <f>HYPERLINK("http://www.ncbi.nlm.nih.gov/sites/entrez?db=unigene&amp;cmd=search&amp;term=Xl.10068", "Xl.10068")</f>
        <v>Xl.10068</v>
      </c>
      <c r="D583" s="9" t="s">
        <v>157</v>
      </c>
      <c r="F583" s="7" t="s">
        <v>3721</v>
      </c>
    </row>
    <row r="584" spans="1:26">
      <c r="A584" s="2" t="s">
        <v>158</v>
      </c>
      <c r="B584" s="21">
        <v>0.4836396662097377</v>
      </c>
      <c r="C584" s="6" t="str">
        <f>HYPERLINK("http://www.ncbi.nlm.nih.gov/sites/entrez?db=unigene&amp;cmd=search&amp;term=Xl.24685", "Xl.24685")</f>
        <v>Xl.24685</v>
      </c>
      <c r="D584" s="6"/>
      <c r="F584" s="7" t="s">
        <v>3721</v>
      </c>
    </row>
    <row r="585" spans="1:26" ht="14">
      <c r="A585" s="2" t="s">
        <v>159</v>
      </c>
      <c r="B585" s="21">
        <v>0.48374118028157553</v>
      </c>
      <c r="C585" s="6" t="str">
        <f>HYPERLINK("http://www.ncbi.nlm.nih.gov/sites/entrez?db=unigene&amp;cmd=search&amp;term=Xl.55083", "Xl.55083")</f>
        <v>Xl.55083</v>
      </c>
      <c r="D585" s="9" t="s">
        <v>160</v>
      </c>
      <c r="F585" s="7" t="s">
        <v>33</v>
      </c>
      <c r="I585" s="2" t="s">
        <v>34</v>
      </c>
      <c r="J585" s="2" t="s">
        <v>35</v>
      </c>
      <c r="K585" s="2" t="s">
        <v>36</v>
      </c>
      <c r="L585" s="1" t="s">
        <v>37</v>
      </c>
      <c r="M585" s="8" t="s">
        <v>3727</v>
      </c>
      <c r="N585" s="9" t="s">
        <v>3728</v>
      </c>
      <c r="O585" s="9" t="s">
        <v>3439</v>
      </c>
      <c r="P585" s="9" t="s">
        <v>38</v>
      </c>
      <c r="Q585" s="9" t="s">
        <v>39</v>
      </c>
      <c r="R585" s="9" t="s">
        <v>40</v>
      </c>
      <c r="S585" s="1" t="s">
        <v>41</v>
      </c>
      <c r="Z585" s="17"/>
    </row>
    <row r="586" spans="1:26">
      <c r="A586" s="2" t="s">
        <v>42</v>
      </c>
      <c r="B586" s="21">
        <v>0.48460588897834433</v>
      </c>
      <c r="C586" s="6" t="str">
        <f>HYPERLINK("http://www.ncbi.nlm.nih.gov/sites/entrez?db=unigene&amp;cmd=search&amp;term=Xl.13670", "Xl.13670")</f>
        <v>Xl.13670</v>
      </c>
      <c r="D586" s="9" t="s">
        <v>43</v>
      </c>
      <c r="F586" s="7" t="s">
        <v>44</v>
      </c>
      <c r="I586" s="2" t="s">
        <v>45</v>
      </c>
      <c r="J586" s="2" t="s">
        <v>46</v>
      </c>
      <c r="K586" s="2" t="s">
        <v>47</v>
      </c>
      <c r="L586" s="1" t="s">
        <v>48</v>
      </c>
      <c r="M586" s="8" t="s">
        <v>3727</v>
      </c>
      <c r="N586" s="9" t="s">
        <v>3728</v>
      </c>
      <c r="O586" s="9" t="s">
        <v>3668</v>
      </c>
      <c r="P586" s="9" t="s">
        <v>3669</v>
      </c>
      <c r="Q586" s="9" t="s">
        <v>3670</v>
      </c>
      <c r="R586" s="9" t="s">
        <v>2517</v>
      </c>
      <c r="S586" s="9" t="s">
        <v>612</v>
      </c>
    </row>
    <row r="587" spans="1:26" ht="14">
      <c r="A587" s="2" t="s">
        <v>49</v>
      </c>
      <c r="B587" s="21">
        <v>0.48484407113274591</v>
      </c>
      <c r="C587" s="6" t="str">
        <f>HYPERLINK("http://www.ncbi.nlm.nih.gov/sites/entrez?db=unigene&amp;cmd=search&amp;term=Xl.8507", "Xl.8507")</f>
        <v>Xl.8507</v>
      </c>
      <c r="D587" s="9" t="s">
        <v>50</v>
      </c>
      <c r="F587" s="7" t="s">
        <v>51</v>
      </c>
      <c r="I587" s="2" t="s">
        <v>52</v>
      </c>
      <c r="J587" s="2" t="s">
        <v>53</v>
      </c>
      <c r="K587" s="2" t="s">
        <v>54</v>
      </c>
      <c r="L587" s="1" t="s">
        <v>2798</v>
      </c>
      <c r="M587" s="8" t="s">
        <v>3727</v>
      </c>
      <c r="N587" s="9" t="s">
        <v>3728</v>
      </c>
      <c r="O587" s="9" t="s">
        <v>3668</v>
      </c>
      <c r="P587" s="9" t="s">
        <v>3669</v>
      </c>
      <c r="Q587" s="9" t="s">
        <v>3670</v>
      </c>
      <c r="R587" s="9" t="s">
        <v>3671</v>
      </c>
      <c r="S587" s="1" t="s">
        <v>3629</v>
      </c>
      <c r="Z587" s="17"/>
    </row>
    <row r="588" spans="1:26">
      <c r="A588" s="2" t="s">
        <v>55</v>
      </c>
      <c r="B588" s="21">
        <v>0.48500170963674039</v>
      </c>
      <c r="C588" s="6" t="str">
        <f>HYPERLINK("http://www.ncbi.nlm.nih.gov/sites/entrez?db=unigene&amp;cmd=search&amp;term=Xl.16277", "Xl.16277")</f>
        <v>Xl.16277</v>
      </c>
      <c r="D588" s="6"/>
      <c r="F588" s="7"/>
      <c r="I588" s="2" t="s">
        <v>56</v>
      </c>
      <c r="J588" s="2" t="s">
        <v>57</v>
      </c>
      <c r="K588" s="2" t="s">
        <v>58</v>
      </c>
      <c r="L588" s="1" t="s">
        <v>3697</v>
      </c>
      <c r="M588" s="8" t="s">
        <v>3727</v>
      </c>
      <c r="N588" s="9" t="s">
        <v>3698</v>
      </c>
      <c r="O588" s="9" t="s">
        <v>3699</v>
      </c>
      <c r="P588" s="1" t="s">
        <v>3700</v>
      </c>
    </row>
    <row r="589" spans="1:26" ht="14">
      <c r="A589" s="2" t="s">
        <v>59</v>
      </c>
      <c r="B589" s="21">
        <v>0.48504015770265674</v>
      </c>
      <c r="C589" s="6" t="str">
        <f>HYPERLINK("http://www.ncbi.nlm.nih.gov/sites/entrez?db=unigene&amp;cmd=search&amp;term=Xl.3813", "Xl.3813")</f>
        <v>Xl.3813</v>
      </c>
      <c r="D589" s="6"/>
      <c r="E589" s="2" t="s">
        <v>60</v>
      </c>
      <c r="F589" s="7" t="s">
        <v>61</v>
      </c>
      <c r="Z589" s="17"/>
    </row>
    <row r="590" spans="1:26" ht="14">
      <c r="A590" s="2" t="s">
        <v>62</v>
      </c>
      <c r="B590" s="21">
        <v>0.48616535079356238</v>
      </c>
      <c r="C590" s="6" t="str">
        <f>HYPERLINK("http://www.ncbi.nlm.nih.gov/sites/entrez?db=unigene&amp;cmd=search&amp;term=Xl.49732", "Xl.49732")</f>
        <v>Xl.49732</v>
      </c>
      <c r="D590" s="6"/>
      <c r="F590" s="7"/>
      <c r="I590" s="2" t="s">
        <v>63</v>
      </c>
      <c r="J590" s="2" t="s">
        <v>64</v>
      </c>
      <c r="K590" s="2" t="s">
        <v>65</v>
      </c>
      <c r="L590" s="1" t="s">
        <v>3262</v>
      </c>
      <c r="M590" s="8" t="s">
        <v>3727</v>
      </c>
      <c r="N590" s="9" t="s">
        <v>3768</v>
      </c>
      <c r="O590" s="9" t="s">
        <v>3769</v>
      </c>
      <c r="P590" s="9" t="s">
        <v>3770</v>
      </c>
      <c r="Q590" s="1" t="s">
        <v>3263</v>
      </c>
      <c r="Z590" s="17"/>
    </row>
    <row r="591" spans="1:26">
      <c r="A591" s="2" t="s">
        <v>66</v>
      </c>
      <c r="B591" s="21">
        <v>0.48676494449734892</v>
      </c>
      <c r="C591" s="6" t="str">
        <f>HYPERLINK("http://www.ncbi.nlm.nih.gov/sites/entrez?db=unigene&amp;cmd=search&amp;term=Xl.15214", "Xl.15214")</f>
        <v>Xl.15214</v>
      </c>
      <c r="D591" s="6"/>
      <c r="F591" s="7"/>
    </row>
    <row r="592" spans="1:26">
      <c r="A592" s="2" t="s">
        <v>67</v>
      </c>
      <c r="B592" s="21">
        <v>0.48752621803824109</v>
      </c>
      <c r="C592" s="6" t="str">
        <f>HYPERLINK("http://www.ncbi.nlm.nih.gov/sites/entrez?db=unigene&amp;cmd=search&amp;term=Xl.12622", "Xl.12622")</f>
        <v>Xl.12622</v>
      </c>
      <c r="D592" s="6"/>
      <c r="F592" s="7" t="s">
        <v>68</v>
      </c>
    </row>
    <row r="593" spans="1:26" ht="14">
      <c r="A593" s="2" t="s">
        <v>69</v>
      </c>
      <c r="B593" s="21">
        <v>0.48828903912256882</v>
      </c>
      <c r="C593" s="6" t="str">
        <f>HYPERLINK("http://www.ncbi.nlm.nih.gov/sites/entrez?db=unigene&amp;cmd=search&amp;term=Xl.48575", "Xl.48575")</f>
        <v>Xl.48575</v>
      </c>
      <c r="D593" s="6"/>
      <c r="F593" s="7"/>
      <c r="I593" s="2" t="s">
        <v>590</v>
      </c>
      <c r="J593" s="2" t="s">
        <v>591</v>
      </c>
      <c r="K593" s="2" t="s">
        <v>592</v>
      </c>
      <c r="L593" s="1" t="s">
        <v>3552</v>
      </c>
      <c r="M593" s="8" t="s">
        <v>3727</v>
      </c>
      <c r="N593" s="9" t="s">
        <v>3768</v>
      </c>
      <c r="O593" s="9" t="s">
        <v>3553</v>
      </c>
      <c r="Z593" s="17"/>
    </row>
    <row r="594" spans="1:26">
      <c r="A594" s="2" t="s">
        <v>70</v>
      </c>
      <c r="B594" s="21">
        <v>0.48844292362178876</v>
      </c>
      <c r="C594" s="6" t="str">
        <f>HYPERLINK("http://www.ncbi.nlm.nih.gov/sites/entrez?db=unigene&amp;cmd=search&amp;term=Xl.14729", "Xl.14729")</f>
        <v>Xl.14729</v>
      </c>
      <c r="D594" s="6"/>
      <c r="F594" s="7"/>
      <c r="I594" s="2" t="s">
        <v>71</v>
      </c>
      <c r="J594" s="2" t="s">
        <v>72</v>
      </c>
      <c r="K594" s="2" t="s">
        <v>73</v>
      </c>
      <c r="L594" s="1" t="s">
        <v>2429</v>
      </c>
      <c r="M594" s="8" t="s">
        <v>3727</v>
      </c>
      <c r="N594" s="9" t="s">
        <v>3737</v>
      </c>
      <c r="O594" s="9" t="s">
        <v>2430</v>
      </c>
      <c r="P594" s="1" t="s">
        <v>2431</v>
      </c>
    </row>
    <row r="595" spans="1:26" ht="14">
      <c r="A595" s="2" t="s">
        <v>74</v>
      </c>
      <c r="B595" s="21">
        <v>0.49172096483725858</v>
      </c>
      <c r="C595" s="6" t="str">
        <f>HYPERLINK("http://www.ncbi.nlm.nih.gov/sites/entrez?db=unigene&amp;cmd=search&amp;term=Xl.49715", "Xl.49715")</f>
        <v>Xl.49715</v>
      </c>
      <c r="D595" s="6"/>
      <c r="F595" s="7"/>
      <c r="I595" s="2" t="s">
        <v>75</v>
      </c>
      <c r="J595" s="2" t="s">
        <v>76</v>
      </c>
      <c r="K595" s="2" t="s">
        <v>77</v>
      </c>
      <c r="L595" s="1" t="s">
        <v>3628</v>
      </c>
      <c r="M595" s="8" t="s">
        <v>3727</v>
      </c>
      <c r="N595" s="9" t="s">
        <v>3728</v>
      </c>
      <c r="O595" s="9" t="s">
        <v>3668</v>
      </c>
      <c r="P595" s="9" t="s">
        <v>3669</v>
      </c>
      <c r="Q595" s="9" t="s">
        <v>3670</v>
      </c>
      <c r="R595" s="9" t="s">
        <v>3671</v>
      </c>
      <c r="S595" s="9" t="s">
        <v>3629</v>
      </c>
      <c r="T595" s="1" t="s">
        <v>3630</v>
      </c>
      <c r="Z595" s="17"/>
    </row>
    <row r="596" spans="1:26" ht="14">
      <c r="A596" s="2" t="s">
        <v>78</v>
      </c>
      <c r="B596" s="21">
        <v>0.49193919866965358</v>
      </c>
      <c r="C596" s="6" t="str">
        <f>HYPERLINK("http://www.ncbi.nlm.nih.gov/sites/entrez?db=unigene&amp;cmd=search&amp;term=Xl.3370", "Xl.3370")</f>
        <v>Xl.3370</v>
      </c>
      <c r="D596" s="9" t="s">
        <v>79</v>
      </c>
      <c r="F596" s="7"/>
      <c r="I596" s="2" t="s">
        <v>455</v>
      </c>
      <c r="J596" s="2" t="s">
        <v>456</v>
      </c>
      <c r="K596" s="2" t="s">
        <v>457</v>
      </c>
      <c r="L596" s="1" t="s">
        <v>3628</v>
      </c>
      <c r="M596" s="8" t="s">
        <v>3727</v>
      </c>
      <c r="N596" s="9" t="s">
        <v>3728</v>
      </c>
      <c r="O596" s="9" t="s">
        <v>3668</v>
      </c>
      <c r="P596" s="9" t="s">
        <v>3669</v>
      </c>
      <c r="Q596" s="9" t="s">
        <v>3670</v>
      </c>
      <c r="R596" s="9" t="s">
        <v>3671</v>
      </c>
      <c r="S596" s="9" t="s">
        <v>3629</v>
      </c>
      <c r="T596" s="1" t="s">
        <v>3630</v>
      </c>
      <c r="Z596" s="17"/>
    </row>
    <row r="597" spans="1:26">
      <c r="A597" s="2" t="s">
        <v>80</v>
      </c>
      <c r="B597" s="21">
        <v>0.493037253039041</v>
      </c>
      <c r="C597" s="6" t="str">
        <f>HYPERLINK("http://www.ncbi.nlm.nih.gov/sites/entrez?db=unigene&amp;cmd=search&amp;term=Xl.12994", "Xl.12994")</f>
        <v>Xl.12994</v>
      </c>
      <c r="D597" s="6"/>
      <c r="F597" s="7" t="s">
        <v>3721</v>
      </c>
    </row>
    <row r="598" spans="1:26" ht="14">
      <c r="A598" s="2" t="s">
        <v>81</v>
      </c>
      <c r="B598" s="21">
        <v>0.4938642904547943</v>
      </c>
      <c r="C598" s="6" t="str">
        <f>HYPERLINK("http://www.ncbi.nlm.nih.gov/sites/entrez?db=unigene&amp;cmd=search&amp;term=Xl.56970", "Xl.56970")</f>
        <v>Xl.56970</v>
      </c>
      <c r="D598" s="6"/>
      <c r="F598" s="7" t="s">
        <v>3721</v>
      </c>
      <c r="Z598" s="17"/>
    </row>
    <row r="599" spans="1:26" ht="14">
      <c r="A599" s="2" t="s">
        <v>82</v>
      </c>
      <c r="B599" s="21">
        <v>0.49387520708835853</v>
      </c>
      <c r="C599" s="6" t="str">
        <f>HYPERLINK("http://www.ncbi.nlm.nih.gov/sites/entrez?db=unigene&amp;cmd=search&amp;term=Xl.9297", "Xl.9297")</f>
        <v>Xl.9297</v>
      </c>
      <c r="D599" s="6"/>
      <c r="F599" s="7" t="s">
        <v>3721</v>
      </c>
      <c r="Z599" s="17"/>
    </row>
    <row r="600" spans="1:26">
      <c r="A600" s="2" t="s">
        <v>83</v>
      </c>
      <c r="B600" s="21">
        <v>0.49400013866510167</v>
      </c>
      <c r="C600" s="6" t="str">
        <f>HYPERLINK("http://www.ncbi.nlm.nih.gov/sites/entrez?db=unigene&amp;cmd=search&amp;term=Xl.21062", "Xl.21062")</f>
        <v>Xl.21062</v>
      </c>
      <c r="D600" s="9" t="s">
        <v>84</v>
      </c>
      <c r="F600" s="7" t="s">
        <v>85</v>
      </c>
      <c r="I600" s="2" t="s">
        <v>86</v>
      </c>
      <c r="J600" s="2" t="s">
        <v>87</v>
      </c>
      <c r="K600" s="2" t="s">
        <v>0</v>
      </c>
      <c r="L600" s="1" t="s">
        <v>3552</v>
      </c>
      <c r="M600" s="8" t="s">
        <v>3727</v>
      </c>
      <c r="N600" s="9" t="s">
        <v>3768</v>
      </c>
      <c r="O600" s="9" t="s">
        <v>3553</v>
      </c>
    </row>
    <row r="601" spans="1:26">
      <c r="A601" s="2" t="s">
        <v>1</v>
      </c>
      <c r="B601" s="21">
        <v>0.49500004914258339</v>
      </c>
      <c r="C601" s="6" t="str">
        <f>HYPERLINK("http://www.ncbi.nlm.nih.gov/sites/entrez?db=unigene&amp;cmd=search&amp;term=Xl.17780", "Xl.17780")</f>
        <v>Xl.17780</v>
      </c>
      <c r="D601" s="6"/>
      <c r="F601" s="7" t="s">
        <v>2</v>
      </c>
      <c r="I601" s="2" t="s">
        <v>3</v>
      </c>
      <c r="J601" s="2" t="s">
        <v>4</v>
      </c>
      <c r="K601" s="2" t="s">
        <v>5</v>
      </c>
      <c r="L601" s="1" t="s">
        <v>3364</v>
      </c>
      <c r="M601" s="8" t="s">
        <v>3727</v>
      </c>
      <c r="N601" s="9" t="s">
        <v>3698</v>
      </c>
      <c r="O601" s="9" t="s">
        <v>3699</v>
      </c>
    </row>
    <row r="602" spans="1:26" ht="14">
      <c r="A602" s="2" t="s">
        <v>6</v>
      </c>
      <c r="B602" s="21">
        <v>0.4952591463561426</v>
      </c>
      <c r="C602" s="6" t="str">
        <f>HYPERLINK("http://www.ncbi.nlm.nih.gov/sites/entrez?db=unigene&amp;cmd=search&amp;term=Xl.50159", "Xl.50159")</f>
        <v>Xl.50159</v>
      </c>
      <c r="D602" s="6"/>
      <c r="F602" s="7" t="s">
        <v>7</v>
      </c>
      <c r="I602" s="2" t="s">
        <v>8</v>
      </c>
      <c r="J602" s="2" t="s">
        <v>9</v>
      </c>
      <c r="K602" s="2" t="s">
        <v>10</v>
      </c>
      <c r="L602" s="1" t="s">
        <v>11</v>
      </c>
      <c r="M602" s="8" t="s">
        <v>3727</v>
      </c>
      <c r="N602" s="9" t="s">
        <v>3768</v>
      </c>
      <c r="O602" s="9" t="s">
        <v>3769</v>
      </c>
      <c r="P602" s="9" t="s">
        <v>3406</v>
      </c>
      <c r="Q602" s="9" t="s">
        <v>12</v>
      </c>
      <c r="R602" s="1" t="s">
        <v>13</v>
      </c>
      <c r="Z602" s="17"/>
    </row>
    <row r="603" spans="1:26">
      <c r="A603" s="2" t="s">
        <v>14</v>
      </c>
      <c r="B603" s="21">
        <v>0.49562971782101573</v>
      </c>
      <c r="C603" s="6" t="str">
        <f>HYPERLINK("http://www.ncbi.nlm.nih.gov/sites/entrez?db=unigene&amp;cmd=search&amp;term=Xl.13667", "Xl.13667")</f>
        <v>Xl.13667</v>
      </c>
      <c r="D603" s="6"/>
      <c r="F603" s="7" t="s">
        <v>3721</v>
      </c>
    </row>
    <row r="604" spans="1:26" ht="14">
      <c r="A604" s="2" t="s">
        <v>15</v>
      </c>
      <c r="B604" s="21">
        <v>0.49579862626709331</v>
      </c>
      <c r="C604" s="6" t="str">
        <f>HYPERLINK("http://www.ncbi.nlm.nih.gov/sites/entrez?db=unigene&amp;cmd=search&amp;term=Xl.6942", "Xl.6942")</f>
        <v>Xl.6942</v>
      </c>
      <c r="D604" s="6"/>
      <c r="F604" s="7" t="s">
        <v>16</v>
      </c>
      <c r="Z604" s="17"/>
    </row>
    <row r="605" spans="1:26" ht="14">
      <c r="A605" s="2" t="s">
        <v>17</v>
      </c>
      <c r="B605" s="21">
        <v>0.49635607958655148</v>
      </c>
      <c r="C605" s="6" t="str">
        <f>HYPERLINK("http://www.ncbi.nlm.nih.gov/sites/entrez?db=unigene&amp;cmd=search&amp;term=Xl.574", "Xl.574")</f>
        <v>Xl.574</v>
      </c>
      <c r="D605" s="6"/>
      <c r="E605" s="2" t="s">
        <v>18</v>
      </c>
      <c r="F605" s="7"/>
      <c r="I605" s="2" t="s">
        <v>19</v>
      </c>
      <c r="J605" s="2" t="s">
        <v>20</v>
      </c>
      <c r="K605" s="2" t="s">
        <v>21</v>
      </c>
      <c r="L605" s="1" t="s">
        <v>3474</v>
      </c>
      <c r="M605" s="8" t="s">
        <v>3727</v>
      </c>
      <c r="N605" s="9" t="s">
        <v>3698</v>
      </c>
      <c r="O605" s="9" t="s">
        <v>3699</v>
      </c>
      <c r="P605" s="9" t="s">
        <v>3475</v>
      </c>
      <c r="Z605" s="17"/>
    </row>
    <row r="606" spans="1:26" ht="14">
      <c r="A606" s="2" t="s">
        <v>22</v>
      </c>
      <c r="B606" s="21">
        <v>0.49753869781970417</v>
      </c>
      <c r="C606" s="6" t="str">
        <f>HYPERLINK("http://www.ncbi.nlm.nih.gov/sites/entrez?db=unigene&amp;cmd=search&amp;term=Xl.7697", "Xl.7697")</f>
        <v>Xl.7697</v>
      </c>
      <c r="D606" s="6"/>
      <c r="F606" s="7"/>
      <c r="I606" s="2" t="s">
        <v>23</v>
      </c>
      <c r="J606" s="2" t="s">
        <v>24</v>
      </c>
      <c r="K606" s="2" t="s">
        <v>25</v>
      </c>
      <c r="L606" s="1" t="s">
        <v>3628</v>
      </c>
      <c r="M606" s="8" t="s">
        <v>3727</v>
      </c>
      <c r="N606" s="9" t="s">
        <v>3728</v>
      </c>
      <c r="O606" s="9" t="s">
        <v>3668</v>
      </c>
      <c r="P606" s="9" t="s">
        <v>3669</v>
      </c>
      <c r="Q606" s="9" t="s">
        <v>3670</v>
      </c>
      <c r="R606" s="9" t="s">
        <v>3671</v>
      </c>
      <c r="S606" s="9" t="s">
        <v>3629</v>
      </c>
      <c r="T606" s="1" t="s">
        <v>3630</v>
      </c>
      <c r="Z606" s="17"/>
    </row>
    <row r="607" spans="1:26" ht="14">
      <c r="A607" s="2" t="s">
        <v>26</v>
      </c>
      <c r="B607" s="21">
        <v>0.49908279714094594</v>
      </c>
      <c r="C607" s="6" t="str">
        <f>HYPERLINK("http://www.ncbi.nlm.nih.gov/sites/entrez?db=unigene&amp;cmd=search&amp;term=Xl.9518", "Xl.9518")</f>
        <v>Xl.9518</v>
      </c>
      <c r="D607" s="6"/>
      <c r="E607" s="2" t="s">
        <v>27</v>
      </c>
      <c r="F607" s="7" t="s">
        <v>28</v>
      </c>
      <c r="Z607" s="17"/>
    </row>
    <row r="608" spans="1:26" ht="14">
      <c r="A608" s="2" t="s">
        <v>29</v>
      </c>
      <c r="B608" s="21">
        <v>0.49922776255244966</v>
      </c>
      <c r="C608" s="6" t="str">
        <f>HYPERLINK("http://www.ncbi.nlm.nih.gov/sites/entrez?db=unigene&amp;cmd=search&amp;term=Xl.41993", "Xl.41993")</f>
        <v>Xl.41993</v>
      </c>
      <c r="D608" s="6"/>
      <c r="F608" s="7" t="s">
        <v>3721</v>
      </c>
      <c r="Z608" s="17"/>
    </row>
    <row r="609" spans="1:26">
      <c r="A609" s="2" t="s">
        <v>30</v>
      </c>
      <c r="B609" s="21">
        <v>0.49978551881150141</v>
      </c>
      <c r="C609" s="6" t="str">
        <f>HYPERLINK("http://www.ncbi.nlm.nih.gov/sites/entrez?db=unigene&amp;cmd=search&amp;term=Xl.14536", "Xl.14536")</f>
        <v>Xl.14536</v>
      </c>
      <c r="D609" s="6"/>
      <c r="F609" s="7" t="s">
        <v>3721</v>
      </c>
    </row>
    <row r="610" spans="1:26" ht="14">
      <c r="A610" s="2" t="s">
        <v>2103</v>
      </c>
      <c r="B610" s="21">
        <v>2.0006567782038132</v>
      </c>
      <c r="C610" s="6" t="str">
        <f>HYPERLINK("http://www.ncbi.nlm.nih.gov/sites/entrez?db=unigene&amp;cmd=search&amp;term=Xl.46304", "Xl.46304")</f>
        <v>Xl.46304</v>
      </c>
      <c r="D610" s="9" t="s">
        <v>2104</v>
      </c>
      <c r="E610" s="2" t="s">
        <v>2105</v>
      </c>
      <c r="F610" s="7" t="s">
        <v>2106</v>
      </c>
      <c r="I610" s="2" t="s">
        <v>2107</v>
      </c>
      <c r="J610" s="2" t="s">
        <v>2108</v>
      </c>
      <c r="K610" s="2" t="s">
        <v>2109</v>
      </c>
      <c r="L610" s="1" t="s">
        <v>2391</v>
      </c>
      <c r="M610" s="8" t="s">
        <v>3727</v>
      </c>
      <c r="Z610" s="17"/>
    </row>
    <row r="611" spans="1:26" ht="14">
      <c r="A611" s="2" t="s">
        <v>2099</v>
      </c>
      <c r="B611" s="21">
        <v>2.0034766258175263</v>
      </c>
      <c r="C611" s="6" t="str">
        <f>HYPERLINK("http://www.ncbi.nlm.nih.gov/sites/entrez?db=unigene&amp;cmd=search&amp;term=Xl.57120", "Xl.57120")</f>
        <v>Xl.57120</v>
      </c>
      <c r="D611" s="6"/>
      <c r="F611" s="7"/>
      <c r="I611" s="2" t="s">
        <v>2100</v>
      </c>
      <c r="J611" s="2" t="s">
        <v>2101</v>
      </c>
      <c r="K611" s="2" t="s">
        <v>2102</v>
      </c>
      <c r="L611" s="1" t="s">
        <v>2798</v>
      </c>
      <c r="M611" s="8" t="s">
        <v>3727</v>
      </c>
      <c r="N611" s="9" t="s">
        <v>3728</v>
      </c>
      <c r="O611" s="9" t="s">
        <v>3668</v>
      </c>
      <c r="P611" s="9" t="s">
        <v>3669</v>
      </c>
      <c r="Q611" s="9" t="s">
        <v>3670</v>
      </c>
      <c r="R611" s="1" t="s">
        <v>2392</v>
      </c>
      <c r="Z611" s="17"/>
    </row>
    <row r="612" spans="1:26" ht="14">
      <c r="A612" s="2" t="s">
        <v>2098</v>
      </c>
      <c r="B612" s="21">
        <v>2.0050138134464208</v>
      </c>
      <c r="C612" s="6" t="str">
        <f>HYPERLINK("http://www.ncbi.nlm.nih.gov/sites/entrez?db=unigene&amp;cmd=search&amp;term=Xl.41367", "Xl.41367")</f>
        <v>Xl.41367</v>
      </c>
      <c r="D612" s="6"/>
      <c r="F612" s="7" t="s">
        <v>3721</v>
      </c>
      <c r="N612" s="9" t="s">
        <v>3728</v>
      </c>
      <c r="O612" s="9" t="s">
        <v>3668</v>
      </c>
      <c r="P612" s="9" t="s">
        <v>3669</v>
      </c>
      <c r="Q612" s="9" t="s">
        <v>3670</v>
      </c>
      <c r="R612" s="9" t="s">
        <v>3671</v>
      </c>
      <c r="S612" s="1" t="s">
        <v>3629</v>
      </c>
      <c r="Z612" s="17"/>
    </row>
    <row r="613" spans="1:26">
      <c r="A613" s="2" t="s">
        <v>2097</v>
      </c>
      <c r="B613" s="21">
        <v>2.0070379173682213</v>
      </c>
      <c r="C613" s="6" t="str">
        <f>HYPERLINK("http://www.ncbi.nlm.nih.gov/sites/entrez?db=unigene&amp;cmd=search&amp;term=Xl.12420", "Xl.12420")</f>
        <v>Xl.12420</v>
      </c>
      <c r="D613" s="6"/>
      <c r="F613" s="7" t="s">
        <v>3721</v>
      </c>
    </row>
    <row r="614" spans="1:26">
      <c r="A614" s="2" t="s">
        <v>2096</v>
      </c>
      <c r="B614" s="21">
        <v>2.0081999154940351</v>
      </c>
      <c r="C614" s="6" t="str">
        <f>HYPERLINK("http://www.ncbi.nlm.nih.gov/sites/entrez?db=unigene&amp;cmd=search&amp;term=Xl.11922", "Xl.11922")</f>
        <v>Xl.11922</v>
      </c>
      <c r="D614" s="6"/>
      <c r="F614" s="7" t="s">
        <v>3721</v>
      </c>
    </row>
    <row r="615" spans="1:26" ht="14">
      <c r="A615" s="2" t="s">
        <v>2094</v>
      </c>
      <c r="B615" s="21">
        <v>2.0098546152830368</v>
      </c>
      <c r="C615" s="6" t="str">
        <f>HYPERLINK("http://www.ncbi.nlm.nih.gov/sites/entrez?db=unigene&amp;cmd=search&amp;term=Xl.32370", "Xl.32370")</f>
        <v>Xl.32370</v>
      </c>
      <c r="D615" s="6"/>
      <c r="F615" s="7" t="s">
        <v>2095</v>
      </c>
      <c r="Z615" s="17"/>
    </row>
    <row r="616" spans="1:26">
      <c r="A616" s="2" t="s">
        <v>2087</v>
      </c>
      <c r="B616" s="21">
        <v>2.0113480681210008</v>
      </c>
      <c r="C616" s="6" t="str">
        <f>HYPERLINK("http://www.ncbi.nlm.nih.gov/sites/entrez?db=unigene&amp;cmd=search&amp;term=Xl.25492", "Xl.25492")</f>
        <v>Xl.25492</v>
      </c>
      <c r="D616" s="6"/>
      <c r="E616" s="2" t="s">
        <v>2088</v>
      </c>
      <c r="F616" s="7" t="s">
        <v>2089</v>
      </c>
      <c r="I616" s="2" t="s">
        <v>2090</v>
      </c>
      <c r="J616" s="2" t="s">
        <v>2091</v>
      </c>
      <c r="K616" s="2" t="s">
        <v>2092</v>
      </c>
      <c r="L616" s="1" t="s">
        <v>2093</v>
      </c>
      <c r="M616" s="1" t="s">
        <v>3567</v>
      </c>
    </row>
    <row r="617" spans="1:26" ht="14">
      <c r="A617" s="2" t="s">
        <v>2085</v>
      </c>
      <c r="B617" s="21">
        <v>2.0123492008748327</v>
      </c>
      <c r="C617" s="6" t="str">
        <f>HYPERLINK("http://www.ncbi.nlm.nih.gov/sites/entrez?db=unigene&amp;cmd=search&amp;term=Xl.53323", "Xl.53323")</f>
        <v>Xl.53323</v>
      </c>
      <c r="D617" s="9" t="s">
        <v>2086</v>
      </c>
      <c r="F617" s="7" t="s">
        <v>3721</v>
      </c>
      <c r="Z617" s="17"/>
    </row>
    <row r="618" spans="1:26">
      <c r="A618" s="2" t="s">
        <v>2081</v>
      </c>
      <c r="B618" s="21">
        <v>2.0135272599792056</v>
      </c>
      <c r="C618" s="6" t="str">
        <f>HYPERLINK("http://www.ncbi.nlm.nih.gov/sites/entrez?db=unigene&amp;cmd=search&amp;term=Xl.14716", "Xl.14716")</f>
        <v>Xl.14716</v>
      </c>
      <c r="D618" s="6"/>
      <c r="F618" s="7"/>
      <c r="I618" s="2" t="s">
        <v>2082</v>
      </c>
      <c r="J618" s="2" t="s">
        <v>2083</v>
      </c>
      <c r="K618" s="2" t="s">
        <v>2084</v>
      </c>
      <c r="L618" s="1" t="s">
        <v>3364</v>
      </c>
      <c r="M618" s="1" t="s">
        <v>3365</v>
      </c>
    </row>
    <row r="619" spans="1:26" ht="14">
      <c r="A619" s="2" t="s">
        <v>2079</v>
      </c>
      <c r="B619" s="21">
        <v>2.0145379169233308</v>
      </c>
      <c r="C619" s="6" t="str">
        <f>HYPERLINK("http://www.ncbi.nlm.nih.gov/sites/entrez?db=unigene&amp;cmd=search&amp;term=Xl.40222", "Xl.40222")</f>
        <v>Xl.40222</v>
      </c>
      <c r="D619" s="9" t="s">
        <v>2080</v>
      </c>
      <c r="F619" s="7" t="s">
        <v>3721</v>
      </c>
      <c r="N619" s="9" t="s">
        <v>3698</v>
      </c>
      <c r="O619" s="9" t="s">
        <v>3699</v>
      </c>
      <c r="Z619" s="17"/>
    </row>
    <row r="620" spans="1:26" ht="14">
      <c r="A620" s="2" t="s">
        <v>2078</v>
      </c>
      <c r="B620" s="21">
        <v>2.0151418232448237</v>
      </c>
      <c r="C620" s="6" t="str">
        <f>HYPERLINK("http://www.ncbi.nlm.nih.gov/sites/entrez?db=unigene&amp;cmd=search&amp;term=Xl.34074", "Xl.34074")</f>
        <v>Xl.34074</v>
      </c>
      <c r="D620" s="6"/>
      <c r="F620" s="7" t="s">
        <v>3721</v>
      </c>
      <c r="Z620" s="17"/>
    </row>
    <row r="621" spans="1:26">
      <c r="A621" s="2" t="s">
        <v>2074</v>
      </c>
      <c r="B621" s="21">
        <v>2.0220323501282622</v>
      </c>
      <c r="C621" s="6" t="str">
        <f>HYPERLINK("http://www.ncbi.nlm.nih.gov/sites/entrez?db=unigene&amp;cmd=search&amp;term=Xl.24257", "Xl.24257")</f>
        <v>Xl.24257</v>
      </c>
      <c r="D621" s="6"/>
      <c r="F621" s="7"/>
      <c r="I621" s="2" t="s">
        <v>2075</v>
      </c>
      <c r="J621" s="2" t="s">
        <v>2076</v>
      </c>
      <c r="K621" s="2" t="s">
        <v>2077</v>
      </c>
    </row>
    <row r="622" spans="1:26">
      <c r="A622" s="2" t="s">
        <v>2175</v>
      </c>
      <c r="B622" s="21">
        <v>2.022199233487302</v>
      </c>
      <c r="C622" s="6" t="str">
        <f>HYPERLINK("http://www.ncbi.nlm.nih.gov/sites/entrez?db=unigene&amp;cmd=search&amp;term=Xl.24568", "Xl.24568")</f>
        <v>Xl.24568</v>
      </c>
      <c r="D622" s="9" t="s">
        <v>2176</v>
      </c>
      <c r="F622" s="7" t="s">
        <v>2177</v>
      </c>
      <c r="I622" s="2" t="s">
        <v>2178</v>
      </c>
      <c r="J622" s="2" t="s">
        <v>2179</v>
      </c>
      <c r="K622" s="2" t="s">
        <v>2073</v>
      </c>
      <c r="L622" s="1" t="s">
        <v>3749</v>
      </c>
      <c r="M622" s="8" t="s">
        <v>3727</v>
      </c>
    </row>
    <row r="623" spans="1:26" ht="14">
      <c r="A623" s="2" t="s">
        <v>2174</v>
      </c>
      <c r="B623" s="21">
        <v>2.0227251287864365</v>
      </c>
      <c r="C623" s="6" t="str">
        <f>HYPERLINK("http://www.ncbi.nlm.nih.gov/sites/entrez?db=unigene&amp;cmd=search&amp;term=Xl.48724", "Xl.48724")</f>
        <v>Xl.48724</v>
      </c>
      <c r="D623" s="6"/>
      <c r="F623" s="7"/>
      <c r="N623" s="9" t="s">
        <v>3728</v>
      </c>
      <c r="O623" s="9" t="s">
        <v>3750</v>
      </c>
      <c r="P623" s="9" t="s">
        <v>3751</v>
      </c>
      <c r="Q623" s="9" t="s">
        <v>3752</v>
      </c>
      <c r="R623" s="1" t="s">
        <v>3753</v>
      </c>
      <c r="Z623" s="17"/>
    </row>
    <row r="624" spans="1:26" ht="14">
      <c r="A624" s="2" t="s">
        <v>2173</v>
      </c>
      <c r="B624" s="21">
        <v>2.0262050612741138</v>
      </c>
      <c r="C624" s="6" t="str">
        <f>HYPERLINK("http://www.ncbi.nlm.nih.gov/sites/entrez?db=unigene&amp;cmd=search&amp;term=Xl.32355", "Xl.32355")</f>
        <v>Xl.32355</v>
      </c>
      <c r="D624" s="6"/>
      <c r="F624" s="7" t="s">
        <v>3721</v>
      </c>
      <c r="Z624" s="17"/>
    </row>
    <row r="625" spans="1:26" ht="14">
      <c r="A625" s="2" t="s">
        <v>2162</v>
      </c>
      <c r="B625" s="21">
        <v>2.0288416859532798</v>
      </c>
      <c r="C625" s="6" t="str">
        <f>HYPERLINK("http://www.ncbi.nlm.nih.gov/sites/entrez?db=unigene&amp;cmd=search&amp;term=Xl.54210", "Xl.54210")</f>
        <v>Xl.54210</v>
      </c>
      <c r="D625" s="9" t="s">
        <v>2163</v>
      </c>
      <c r="F625" s="7" t="s">
        <v>2164</v>
      </c>
      <c r="I625" s="2" t="s">
        <v>2165</v>
      </c>
      <c r="J625" s="2" t="s">
        <v>2166</v>
      </c>
      <c r="K625" s="2" t="s">
        <v>2167</v>
      </c>
      <c r="L625" s="13" t="s">
        <v>2168</v>
      </c>
      <c r="M625" s="8" t="s">
        <v>3727</v>
      </c>
      <c r="Q625" s="9"/>
      <c r="R625" s="9"/>
      <c r="S625" s="9"/>
      <c r="Z625" s="17"/>
    </row>
    <row r="626" spans="1:26" ht="14">
      <c r="A626" s="2" t="s">
        <v>2156</v>
      </c>
      <c r="B626" s="21">
        <v>2.0294073820924807</v>
      </c>
      <c r="C626" s="6" t="str">
        <f>HYPERLINK("http://www.ncbi.nlm.nih.gov/sites/entrez?db=unigene&amp;cmd=search&amp;term=Xl.2823", "Xl.2823")</f>
        <v>Xl.2823</v>
      </c>
      <c r="D626" s="6"/>
      <c r="F626" s="7"/>
      <c r="I626" s="2" t="s">
        <v>2157</v>
      </c>
      <c r="J626" s="2" t="s">
        <v>2158</v>
      </c>
      <c r="K626" s="2" t="s">
        <v>2159</v>
      </c>
      <c r="L626" s="1" t="s">
        <v>2160</v>
      </c>
      <c r="M626" s="8" t="s">
        <v>3727</v>
      </c>
      <c r="N626" s="9" t="s">
        <v>3728</v>
      </c>
      <c r="O626" s="9" t="s">
        <v>3612</v>
      </c>
      <c r="P626" s="9" t="s">
        <v>3613</v>
      </c>
      <c r="Q626" s="9" t="s">
        <v>2244</v>
      </c>
      <c r="R626" s="9" t="s">
        <v>2169</v>
      </c>
      <c r="S626" s="9" t="s">
        <v>2170</v>
      </c>
      <c r="T626" s="9" t="s">
        <v>2171</v>
      </c>
      <c r="U626" s="9" t="s">
        <v>2172</v>
      </c>
      <c r="Z626" s="17"/>
    </row>
    <row r="627" spans="1:26">
      <c r="A627" s="2" t="s">
        <v>2150</v>
      </c>
      <c r="B627" s="21">
        <v>2.0299678255064246</v>
      </c>
      <c r="C627" s="6" t="str">
        <f>HYPERLINK("http://www.ncbi.nlm.nih.gov/sites/entrez?db=unigene&amp;cmd=search&amp;term=Xl.15328", "Xl.15328")</f>
        <v>Xl.15328</v>
      </c>
      <c r="D627" s="9" t="s">
        <v>2151</v>
      </c>
      <c r="F627" s="7" t="s">
        <v>2152</v>
      </c>
      <c r="I627" s="2" t="s">
        <v>2153</v>
      </c>
      <c r="J627" s="2" t="s">
        <v>2154</v>
      </c>
      <c r="K627" s="2" t="s">
        <v>2155</v>
      </c>
      <c r="L627" s="1" t="s">
        <v>2798</v>
      </c>
      <c r="M627" s="8" t="s">
        <v>3727</v>
      </c>
      <c r="N627" s="9" t="s">
        <v>3728</v>
      </c>
      <c r="O627" s="9" t="s">
        <v>3750</v>
      </c>
      <c r="P627" s="9" t="s">
        <v>3105</v>
      </c>
      <c r="Q627" s="9" t="s">
        <v>3106</v>
      </c>
      <c r="R627" s="9" t="s">
        <v>3107</v>
      </c>
      <c r="S627" s="1" t="s">
        <v>2161</v>
      </c>
    </row>
    <row r="628" spans="1:26" ht="14">
      <c r="A628" s="2" t="s">
        <v>2149</v>
      </c>
      <c r="B628" s="21">
        <v>2.0320479471207862</v>
      </c>
      <c r="C628" s="6" t="str">
        <f>HYPERLINK("http://www.ncbi.nlm.nih.gov/sites/entrez?db=unigene&amp;cmd=search&amp;term=Xl.56003", "Xl.56003")</f>
        <v>Xl.56003</v>
      </c>
      <c r="D628" s="6"/>
      <c r="F628" s="7" t="s">
        <v>2288</v>
      </c>
      <c r="N628" s="9" t="s">
        <v>3728</v>
      </c>
      <c r="O628" s="9" t="s">
        <v>3668</v>
      </c>
      <c r="P628" s="9" t="s">
        <v>3669</v>
      </c>
      <c r="Q628" s="9" t="s">
        <v>3670</v>
      </c>
      <c r="R628" s="9" t="s">
        <v>3671</v>
      </c>
      <c r="S628" s="1" t="s">
        <v>3629</v>
      </c>
      <c r="Z628" s="17"/>
    </row>
    <row r="629" spans="1:26" ht="14">
      <c r="A629" s="2" t="s">
        <v>2144</v>
      </c>
      <c r="B629" s="21">
        <v>2.0353998405593776</v>
      </c>
      <c r="C629" s="6" t="str">
        <f>HYPERLINK("http://www.ncbi.nlm.nih.gov/sites/entrez?db=unigene&amp;cmd=search&amp;term=Xl.7682", "Xl.7682")</f>
        <v>Xl.7682</v>
      </c>
      <c r="D629" s="9" t="s">
        <v>2145</v>
      </c>
      <c r="F629" s="7"/>
      <c r="I629" s="2" t="s">
        <v>2146</v>
      </c>
      <c r="J629" s="2" t="s">
        <v>2147</v>
      </c>
      <c r="K629" s="2" t="s">
        <v>2148</v>
      </c>
      <c r="L629" s="1" t="s">
        <v>3295</v>
      </c>
      <c r="M629" s="8" t="s">
        <v>3727</v>
      </c>
      <c r="Z629" s="17"/>
    </row>
    <row r="630" spans="1:26" ht="14">
      <c r="A630" s="2" t="s">
        <v>2140</v>
      </c>
      <c r="B630" s="21">
        <v>2.0388707950977989</v>
      </c>
      <c r="C630" s="6" t="str">
        <f>HYPERLINK("http://www.ncbi.nlm.nih.gov/sites/entrez?db=unigene&amp;cmd=search&amp;term=Xl.56188", "Xl.56188")</f>
        <v>Xl.56188</v>
      </c>
      <c r="D630" s="6"/>
      <c r="F630" s="7" t="s">
        <v>3721</v>
      </c>
      <c r="I630" s="2" t="s">
        <v>2141</v>
      </c>
      <c r="J630" s="2" t="s">
        <v>2142</v>
      </c>
      <c r="K630" s="2" t="s">
        <v>2143</v>
      </c>
      <c r="L630" s="1" t="s">
        <v>3336</v>
      </c>
      <c r="M630" s="2" t="s">
        <v>3727</v>
      </c>
      <c r="N630" s="9" t="s">
        <v>3598</v>
      </c>
      <c r="O630" s="1" t="s">
        <v>3192</v>
      </c>
      <c r="Z630" s="17"/>
    </row>
    <row r="631" spans="1:26" ht="14">
      <c r="A631" s="2" t="s">
        <v>2219</v>
      </c>
      <c r="B631" s="21">
        <v>2.0390854916351251</v>
      </c>
      <c r="C631" s="6" t="str">
        <f>HYPERLINK("http://www.ncbi.nlm.nih.gov/sites/entrez?db=unigene&amp;cmd=search&amp;term=Xl.53827", "Xl.53827")</f>
        <v>Xl.53827</v>
      </c>
      <c r="D631" s="9" t="s">
        <v>2220</v>
      </c>
      <c r="F631" s="7" t="s">
        <v>2221</v>
      </c>
      <c r="I631" s="2" t="s">
        <v>2222</v>
      </c>
      <c r="J631" s="2" t="s">
        <v>2223</v>
      </c>
      <c r="K631" s="2" t="s">
        <v>2224</v>
      </c>
      <c r="L631" s="1" t="s">
        <v>2225</v>
      </c>
      <c r="M631" s="8" t="s">
        <v>3727</v>
      </c>
      <c r="N631" s="9" t="s">
        <v>3737</v>
      </c>
      <c r="O631" s="9" t="s">
        <v>3323</v>
      </c>
      <c r="P631" s="9" t="s">
        <v>3324</v>
      </c>
      <c r="Q631" s="9" t="s">
        <v>3325</v>
      </c>
      <c r="Z631" s="17"/>
    </row>
    <row r="632" spans="1:26">
      <c r="A632" s="2" t="s">
        <v>2218</v>
      </c>
      <c r="B632" s="21">
        <v>2.0441710485846181</v>
      </c>
      <c r="C632" s="6" t="str">
        <f>HYPERLINK("http://www.ncbi.nlm.nih.gov/sites/entrez?db=unigene&amp;cmd=search&amp;term=Xl.10301", "Xl.10301")</f>
        <v>Xl.10301</v>
      </c>
      <c r="D632" s="6"/>
      <c r="F632" s="7" t="s">
        <v>3721</v>
      </c>
      <c r="N632" s="9" t="s">
        <v>3728</v>
      </c>
      <c r="O632" s="9" t="s">
        <v>3668</v>
      </c>
      <c r="P632" s="9" t="s">
        <v>3669</v>
      </c>
      <c r="Q632" s="9" t="s">
        <v>2133</v>
      </c>
      <c r="R632" s="9" t="s">
        <v>2134</v>
      </c>
      <c r="S632" s="9" t="s">
        <v>2135</v>
      </c>
      <c r="T632" s="9" t="s">
        <v>2136</v>
      </c>
      <c r="U632" s="9" t="s">
        <v>2137</v>
      </c>
      <c r="V632" s="9" t="s">
        <v>2138</v>
      </c>
      <c r="W632" s="1" t="s">
        <v>2139</v>
      </c>
    </row>
    <row r="633" spans="1:26">
      <c r="A633" s="2" t="s">
        <v>2214</v>
      </c>
      <c r="B633" s="21">
        <v>2.0462991826116581</v>
      </c>
      <c r="C633" s="6" t="str">
        <f>HYPERLINK("http://www.ncbi.nlm.nih.gov/sites/entrez?db=unigene&amp;cmd=search&amp;term=Xl.20530", "Xl.20530")</f>
        <v>Xl.20530</v>
      </c>
      <c r="D633" s="6"/>
      <c r="F633" s="7"/>
      <c r="I633" s="2" t="s">
        <v>2215</v>
      </c>
      <c r="J633" s="2" t="s">
        <v>2216</v>
      </c>
      <c r="K633" s="2" t="s">
        <v>2217</v>
      </c>
      <c r="L633" s="1" t="s">
        <v>3364</v>
      </c>
      <c r="M633" s="8" t="s">
        <v>3727</v>
      </c>
    </row>
    <row r="634" spans="1:26" ht="14">
      <c r="A634" s="2" t="s">
        <v>2207</v>
      </c>
      <c r="B634" s="21">
        <v>2.0468448128287213</v>
      </c>
      <c r="C634" s="6" t="str">
        <f>HYPERLINK("http://www.ncbi.nlm.nih.gov/sites/entrez?db=unigene&amp;cmd=search&amp;term=Xl.47505", "Xl.47505")</f>
        <v>Xl.47505</v>
      </c>
      <c r="D634" s="6"/>
      <c r="F634" s="7"/>
      <c r="I634" s="2" t="s">
        <v>2208</v>
      </c>
      <c r="J634" s="2" t="s">
        <v>2209</v>
      </c>
      <c r="K634" s="2" t="s">
        <v>2210</v>
      </c>
      <c r="L634" s="1" t="s">
        <v>2211</v>
      </c>
      <c r="M634" s="8" t="s">
        <v>3727</v>
      </c>
      <c r="N634" s="9" t="s">
        <v>3698</v>
      </c>
      <c r="O634" s="9" t="s">
        <v>3699</v>
      </c>
      <c r="Z634" s="17"/>
    </row>
    <row r="635" spans="1:26">
      <c r="A635" s="2" t="s">
        <v>2206</v>
      </c>
      <c r="B635" s="21">
        <v>2.0472555161443418</v>
      </c>
      <c r="C635" s="6" t="str">
        <f>HYPERLINK("http://www.ncbi.nlm.nih.gov/sites/entrez?db=unigene&amp;cmd=search&amp;term=Xl.13152", "Xl.13152")</f>
        <v>Xl.13152</v>
      </c>
      <c r="D635" s="6"/>
      <c r="F635" s="7" t="s">
        <v>3721</v>
      </c>
      <c r="N635" s="9" t="s">
        <v>3728</v>
      </c>
      <c r="O635" s="9" t="s">
        <v>3750</v>
      </c>
      <c r="P635" s="9" t="s">
        <v>3751</v>
      </c>
      <c r="Q635" s="9" t="s">
        <v>3752</v>
      </c>
      <c r="R635" s="1" t="s">
        <v>3753</v>
      </c>
      <c r="S635" s="9" t="s">
        <v>2212</v>
      </c>
      <c r="T635" s="1" t="s">
        <v>2213</v>
      </c>
    </row>
    <row r="636" spans="1:26" ht="14">
      <c r="A636" s="2" t="s">
        <v>2204</v>
      </c>
      <c r="B636" s="21">
        <v>2.0472588459555947</v>
      </c>
      <c r="C636" s="6" t="str">
        <f>HYPERLINK("http://www.ncbi.nlm.nih.gov/sites/entrez?db=unigene&amp;cmd=search&amp;term=Xl.51020", "Xl.51020")</f>
        <v>Xl.51020</v>
      </c>
      <c r="D636" s="9" t="s">
        <v>2205</v>
      </c>
      <c r="F636" s="7" t="s">
        <v>3721</v>
      </c>
      <c r="Z636" s="17"/>
    </row>
    <row r="637" spans="1:26" ht="14">
      <c r="A637" s="2" t="s">
        <v>2202</v>
      </c>
      <c r="B637" s="21">
        <v>2.048473506652829</v>
      </c>
      <c r="C637" s="6" t="str">
        <f>HYPERLINK("http://www.ncbi.nlm.nih.gov/sites/entrez?db=unigene&amp;cmd=search&amp;term=Xl.53368", "Xl.53368")</f>
        <v>Xl.53368</v>
      </c>
      <c r="D637" s="2" t="s">
        <v>3085</v>
      </c>
      <c r="F637" s="7" t="s">
        <v>2203</v>
      </c>
      <c r="Z637" s="17"/>
    </row>
    <row r="638" spans="1:26">
      <c r="A638" s="2" t="s">
        <v>2200</v>
      </c>
      <c r="B638" s="21">
        <v>2.0502672915894777</v>
      </c>
      <c r="C638" s="6" t="str">
        <f>HYPERLINK("http://www.ncbi.nlm.nih.gov/sites/entrez?db=unigene&amp;cmd=search&amp;term=Xl.21558", "Xl.21558")</f>
        <v>Xl.21558</v>
      </c>
      <c r="D638" s="6"/>
      <c r="E638" s="2" t="s">
        <v>2201</v>
      </c>
      <c r="F638" s="7"/>
      <c r="I638" s="2" t="s">
        <v>2974</v>
      </c>
      <c r="J638" s="2" t="s">
        <v>2973</v>
      </c>
      <c r="K638" s="2" t="s">
        <v>2975</v>
      </c>
      <c r="L638" s="1" t="s">
        <v>3628</v>
      </c>
      <c r="M638" s="8" t="s">
        <v>3727</v>
      </c>
    </row>
    <row r="639" spans="1:26">
      <c r="A639" s="2" t="s">
        <v>2198</v>
      </c>
      <c r="B639" s="21">
        <v>2.0527889898691751</v>
      </c>
      <c r="C639" s="6" t="str">
        <f>HYPERLINK("http://www.ncbi.nlm.nih.gov/sites/entrez?db=unigene&amp;cmd=search&amp;term=Xl.14614", "Xl.14614")</f>
        <v>Xl.14614</v>
      </c>
      <c r="D639" s="6"/>
      <c r="F639" s="7" t="s">
        <v>2199</v>
      </c>
      <c r="N639" s="9" t="s">
        <v>3728</v>
      </c>
      <c r="O639" s="9" t="s">
        <v>3668</v>
      </c>
      <c r="P639" s="9" t="s">
        <v>3669</v>
      </c>
      <c r="Q639" s="9" t="s">
        <v>3670</v>
      </c>
      <c r="R639" s="9" t="s">
        <v>3671</v>
      </c>
      <c r="S639" s="9" t="s">
        <v>3629</v>
      </c>
      <c r="T639" s="1" t="s">
        <v>3630</v>
      </c>
    </row>
    <row r="640" spans="1:26" ht="14">
      <c r="A640" s="2" t="s">
        <v>2197</v>
      </c>
      <c r="B640" s="21">
        <v>2.0541236071382762</v>
      </c>
      <c r="C640" s="6" t="str">
        <f>HYPERLINK("http://www.ncbi.nlm.nih.gov/sites/entrez?db=unigene&amp;cmd=search&amp;term=Xl.57099", "Xl.57099")</f>
        <v>Xl.57099</v>
      </c>
      <c r="D640" s="9" t="s">
        <v>2387</v>
      </c>
      <c r="F640" s="7" t="s">
        <v>3721</v>
      </c>
      <c r="I640" s="8" t="s">
        <v>2388</v>
      </c>
      <c r="J640" s="2" t="s">
        <v>2389</v>
      </c>
      <c r="K640" s="2" t="s">
        <v>2390</v>
      </c>
      <c r="L640" s="1" t="s">
        <v>2391</v>
      </c>
      <c r="M640" s="8" t="s">
        <v>3727</v>
      </c>
      <c r="Z640" s="17"/>
    </row>
    <row r="641" spans="1:26">
      <c r="A641" s="2" t="s">
        <v>2191</v>
      </c>
      <c r="B641" s="21">
        <v>2.0550784774651705</v>
      </c>
      <c r="C641" s="6" t="str">
        <f>HYPERLINK("http://www.ncbi.nlm.nih.gov/sites/entrez?db=unigene&amp;cmd=search&amp;term=Xl.17464", "Xl.17464")</f>
        <v>Xl.17464</v>
      </c>
      <c r="D641" s="9" t="s">
        <v>2192</v>
      </c>
      <c r="F641" s="7" t="s">
        <v>2193</v>
      </c>
      <c r="I641" s="2" t="s">
        <v>2194</v>
      </c>
      <c r="J641" s="2" t="s">
        <v>2195</v>
      </c>
      <c r="K641" s="2" t="s">
        <v>2196</v>
      </c>
      <c r="L641" s="1" t="s">
        <v>3336</v>
      </c>
      <c r="M641" s="2" t="s">
        <v>3727</v>
      </c>
      <c r="N641" s="9" t="s">
        <v>3728</v>
      </c>
      <c r="O641" s="9" t="s">
        <v>3668</v>
      </c>
      <c r="P641" s="9" t="s">
        <v>3669</v>
      </c>
      <c r="Q641" s="9" t="s">
        <v>3670</v>
      </c>
      <c r="R641" s="1" t="s">
        <v>2392</v>
      </c>
    </row>
    <row r="642" spans="1:26">
      <c r="A642" s="2" t="s">
        <v>2182</v>
      </c>
      <c r="B642" s="21">
        <v>2.0645752052782198</v>
      </c>
      <c r="C642" s="6" t="str">
        <f>HYPERLINK("http://www.ncbi.nlm.nih.gov/sites/entrez?db=unigene&amp;cmd=search&amp;term=Xl.14481", "Xl.14481")</f>
        <v>Xl.14481</v>
      </c>
      <c r="D642" s="6"/>
      <c r="E642" s="2" t="s">
        <v>2183</v>
      </c>
      <c r="F642" s="7"/>
      <c r="I642" s="2" t="s">
        <v>2184</v>
      </c>
      <c r="J642" s="2" t="s">
        <v>2185</v>
      </c>
      <c r="K642" s="2" t="s">
        <v>2186</v>
      </c>
      <c r="L642" s="1" t="s">
        <v>2187</v>
      </c>
      <c r="M642" s="8" t="s">
        <v>3727</v>
      </c>
      <c r="N642" s="9" t="s">
        <v>3737</v>
      </c>
      <c r="O642" s="9" t="s">
        <v>3323</v>
      </c>
      <c r="P642" s="9" t="s">
        <v>3324</v>
      </c>
      <c r="Q642" s="9" t="s">
        <v>3325</v>
      </c>
    </row>
    <row r="643" spans="1:26" ht="14">
      <c r="A643" s="2" t="s">
        <v>2281</v>
      </c>
      <c r="B643" s="21">
        <v>2.0723723568261097</v>
      </c>
      <c r="C643" s="6" t="str">
        <f>HYPERLINK("http://www.ncbi.nlm.nih.gov/sites/entrez?db=unigene&amp;cmd=search&amp;term=Xl.56544", "Xl.56544")</f>
        <v>Xl.56544</v>
      </c>
      <c r="D643" s="6"/>
      <c r="F643" s="7" t="s">
        <v>2282</v>
      </c>
      <c r="I643" s="2" t="s">
        <v>2283</v>
      </c>
      <c r="J643" s="2" t="s">
        <v>2180</v>
      </c>
      <c r="K643" s="2" t="s">
        <v>2181</v>
      </c>
      <c r="N643" s="9" t="s">
        <v>3698</v>
      </c>
      <c r="O643" s="9" t="s">
        <v>3699</v>
      </c>
      <c r="P643" s="9" t="s">
        <v>3475</v>
      </c>
      <c r="Q643" s="9" t="s">
        <v>2188</v>
      </c>
      <c r="R643" s="9" t="s">
        <v>2189</v>
      </c>
      <c r="S643" s="1" t="s">
        <v>2190</v>
      </c>
      <c r="Z643" s="17"/>
    </row>
    <row r="644" spans="1:26" ht="14">
      <c r="A644" s="2" t="s">
        <v>2280</v>
      </c>
      <c r="B644" s="21">
        <v>2.073089202212322</v>
      </c>
      <c r="C644" s="6" t="str">
        <f>HYPERLINK("http://www.ncbi.nlm.nih.gov/sites/entrez?db=unigene&amp;cmd=search&amp;term=Xl.42874", "Xl.42874")</f>
        <v>Xl.42874</v>
      </c>
      <c r="D644" s="6"/>
      <c r="F644" s="7" t="s">
        <v>3721</v>
      </c>
      <c r="Z644" s="17"/>
    </row>
    <row r="645" spans="1:26">
      <c r="A645" s="2" t="s">
        <v>2272</v>
      </c>
      <c r="B645" s="21">
        <v>2.0743053715650195</v>
      </c>
      <c r="C645" s="6" t="str">
        <f>HYPERLINK("http://www.ncbi.nlm.nih.gov/sites/entrez?db=unigene&amp;cmd=search&amp;term=Xl.12127", "Xl.12127")</f>
        <v>Xl.12127</v>
      </c>
      <c r="D645" s="6"/>
      <c r="E645" s="2" t="s">
        <v>2273</v>
      </c>
      <c r="F645" s="7"/>
      <c r="I645" s="2" t="s">
        <v>2274</v>
      </c>
      <c r="J645" s="2" t="s">
        <v>2275</v>
      </c>
      <c r="K645" s="2" t="s">
        <v>2276</v>
      </c>
      <c r="L645" s="1" t="s">
        <v>2277</v>
      </c>
      <c r="M645" s="8" t="s">
        <v>3727</v>
      </c>
    </row>
    <row r="646" spans="1:26">
      <c r="A646" s="2" t="s">
        <v>2267</v>
      </c>
      <c r="B646" s="21">
        <v>2.0753094975812592</v>
      </c>
      <c r="C646" s="6" t="str">
        <f>HYPERLINK("http://www.ncbi.nlm.nih.gov/sites/entrez?db=unigene&amp;cmd=search&amp;term=Xl.20302", "Xl.20302")</f>
        <v>Xl.20302</v>
      </c>
      <c r="D646" s="6"/>
      <c r="F646" s="7"/>
      <c r="I646" s="2" t="s">
        <v>2268</v>
      </c>
      <c r="J646" s="2" t="s">
        <v>2269</v>
      </c>
      <c r="K646" s="2" t="s">
        <v>2270</v>
      </c>
      <c r="L646" s="1" t="s">
        <v>2271</v>
      </c>
      <c r="M646" s="1" t="s">
        <v>3248</v>
      </c>
      <c r="N646" s="9" t="s">
        <v>3737</v>
      </c>
      <c r="O646" s="9" t="s">
        <v>3738</v>
      </c>
      <c r="P646" s="9" t="s">
        <v>3739</v>
      </c>
      <c r="Q646" s="9" t="s">
        <v>3419</v>
      </c>
      <c r="R646" s="9" t="s">
        <v>2278</v>
      </c>
      <c r="S646" s="1" t="s">
        <v>2279</v>
      </c>
    </row>
    <row r="647" spans="1:26" ht="14">
      <c r="A647" s="2" t="s">
        <v>2265</v>
      </c>
      <c r="B647" s="21">
        <v>2.0791159648347155</v>
      </c>
      <c r="C647" s="6" t="str">
        <f>HYPERLINK("http://www.ncbi.nlm.nih.gov/sites/entrez?db=unigene&amp;cmd=search&amp;term=Xl.50584", "Xl.50584")</f>
        <v>Xl.50584</v>
      </c>
      <c r="D647" s="9" t="s">
        <v>2266</v>
      </c>
      <c r="F647" s="7" t="s">
        <v>3721</v>
      </c>
      <c r="Z647" s="17"/>
    </row>
    <row r="648" spans="1:26" ht="14">
      <c r="A648" s="2" t="s">
        <v>2257</v>
      </c>
      <c r="B648" s="21">
        <v>2.0792875954053458</v>
      </c>
      <c r="C648" s="6" t="str">
        <f>HYPERLINK("http://www.ncbi.nlm.nih.gov/sites/entrez?db=unigene&amp;cmd=search&amp;term=Xl.56811", "Xl.56811")</f>
        <v>Xl.56811</v>
      </c>
      <c r="D648" s="9" t="s">
        <v>2258</v>
      </c>
      <c r="F648" s="7" t="s">
        <v>3721</v>
      </c>
      <c r="I648" s="2" t="s">
        <v>2259</v>
      </c>
      <c r="J648" s="2" t="s">
        <v>2260</v>
      </c>
      <c r="K648" s="2" t="s">
        <v>2261</v>
      </c>
      <c r="L648" s="1" t="s">
        <v>2262</v>
      </c>
      <c r="M648" s="8" t="s">
        <v>3727</v>
      </c>
      <c r="Z648" s="17"/>
    </row>
    <row r="649" spans="1:26" ht="14">
      <c r="A649" s="2" t="s">
        <v>2249</v>
      </c>
      <c r="B649" s="21">
        <v>2.0828665758940637</v>
      </c>
      <c r="C649" s="6" t="str">
        <f>HYPERLINK("http://www.ncbi.nlm.nih.gov/sites/entrez?db=unigene&amp;cmd=search&amp;term=Xl.54799", "Xl.54799")</f>
        <v>Xl.54799</v>
      </c>
      <c r="D649" s="6"/>
      <c r="F649" s="7" t="s">
        <v>2250</v>
      </c>
      <c r="I649" s="2" t="s">
        <v>2251</v>
      </c>
      <c r="J649" s="2" t="s">
        <v>2252</v>
      </c>
      <c r="K649" s="2" t="s">
        <v>2253</v>
      </c>
      <c r="L649" s="1" t="s">
        <v>2254</v>
      </c>
      <c r="M649" s="8" t="s">
        <v>3727</v>
      </c>
      <c r="N649" s="9" t="s">
        <v>3598</v>
      </c>
      <c r="O649" s="9" t="s">
        <v>3531</v>
      </c>
      <c r="P649" s="9" t="s">
        <v>2263</v>
      </c>
      <c r="Q649" s="9" t="s">
        <v>2264</v>
      </c>
      <c r="Z649" s="17"/>
    </row>
    <row r="650" spans="1:26" ht="14">
      <c r="A650" s="2" t="s">
        <v>2237</v>
      </c>
      <c r="B650" s="21">
        <v>2.0859248510375115</v>
      </c>
      <c r="C650" s="6" t="str">
        <f>HYPERLINK("http://www.ncbi.nlm.nih.gov/sites/entrez?db=unigene&amp;cmd=search&amp;term=Xl.42407", "Xl.42407")</f>
        <v>Xl.42407</v>
      </c>
      <c r="D650" s="6"/>
      <c r="E650" s="2" t="s">
        <v>2238</v>
      </c>
      <c r="F650" s="7" t="s">
        <v>2239</v>
      </c>
      <c r="I650" s="2" t="s">
        <v>2240</v>
      </c>
      <c r="J650" s="2" t="s">
        <v>2241</v>
      </c>
      <c r="K650" s="2" t="s">
        <v>2242</v>
      </c>
      <c r="L650" s="1" t="s">
        <v>2243</v>
      </c>
      <c r="M650" s="8" t="s">
        <v>3727</v>
      </c>
      <c r="N650" s="9" t="s">
        <v>3728</v>
      </c>
      <c r="O650" s="9" t="s">
        <v>3750</v>
      </c>
      <c r="P650" s="9" t="s">
        <v>2255</v>
      </c>
      <c r="Q650" s="1" t="s">
        <v>2256</v>
      </c>
      <c r="Z650" s="17"/>
    </row>
    <row r="651" spans="1:26" ht="14">
      <c r="A651" s="2" t="s">
        <v>2236</v>
      </c>
      <c r="B651" s="21">
        <v>2.0862185050436479</v>
      </c>
      <c r="C651" s="6" t="str">
        <f>HYPERLINK("http://www.ncbi.nlm.nih.gov/sites/entrez?db=unigene&amp;cmd=search&amp;term=Xl.32036", "Xl.32036")</f>
        <v>Xl.32036</v>
      </c>
      <c r="D651" s="6"/>
      <c r="F651" s="7" t="s">
        <v>3721</v>
      </c>
      <c r="N651" s="9" t="s">
        <v>3728</v>
      </c>
      <c r="O651" s="9" t="s">
        <v>3612</v>
      </c>
      <c r="P651" s="9" t="s">
        <v>3613</v>
      </c>
      <c r="Q651" s="9" t="s">
        <v>2244</v>
      </c>
      <c r="R651" s="9" t="s">
        <v>2245</v>
      </c>
      <c r="S651" s="9" t="s">
        <v>2246</v>
      </c>
      <c r="T651" s="9" t="s">
        <v>2247</v>
      </c>
      <c r="U651" s="1" t="s">
        <v>2248</v>
      </c>
      <c r="Z651" s="17"/>
    </row>
    <row r="652" spans="1:26">
      <c r="A652" s="2" t="s">
        <v>2235</v>
      </c>
      <c r="B652" s="21">
        <v>2.0868688401328699</v>
      </c>
      <c r="C652" s="6" t="str">
        <f>HYPERLINK("http://www.ncbi.nlm.nih.gov/sites/entrez?db=unigene&amp;cmd=search&amp;term=Xl.21334", "Xl.21334")</f>
        <v>Xl.21334</v>
      </c>
      <c r="D652" s="6"/>
      <c r="F652" s="7" t="s">
        <v>3721</v>
      </c>
    </row>
    <row r="653" spans="1:26" ht="14">
      <c r="A653" s="2" t="s">
        <v>2233</v>
      </c>
      <c r="B653" s="21">
        <v>2.0889602617434382</v>
      </c>
      <c r="C653" s="6" t="str">
        <f>HYPERLINK("http://www.ncbi.nlm.nih.gov/sites/entrez?db=unigene&amp;cmd=search&amp;term=Xl.53516", "Xl.53516")</f>
        <v>Xl.53516</v>
      </c>
      <c r="D653" s="9" t="s">
        <v>2234</v>
      </c>
      <c r="F653" s="7" t="s">
        <v>3721</v>
      </c>
      <c r="Z653" s="17"/>
    </row>
    <row r="654" spans="1:26">
      <c r="A654" s="2" t="s">
        <v>2232</v>
      </c>
      <c r="B654" s="21">
        <v>2.089316254497017</v>
      </c>
      <c r="C654" s="6" t="str">
        <f>HYPERLINK("http://www.ncbi.nlm.nih.gov/sites/entrez?db=unigene&amp;cmd=search&amp;term=Xl.13462", "Xl.13462")</f>
        <v>Xl.13462</v>
      </c>
      <c r="D654" s="6"/>
      <c r="F654" s="7" t="s">
        <v>3756</v>
      </c>
    </row>
    <row r="655" spans="1:26" ht="14">
      <c r="A655" s="2" t="s">
        <v>2231</v>
      </c>
      <c r="B655" s="21">
        <v>2.0894058691788784</v>
      </c>
      <c r="C655" s="6" t="str">
        <f>HYPERLINK("http://www.ncbi.nlm.nih.gov/sites/entrez?db=unigene&amp;cmd=search&amp;term=Xl.354", "Xl.354")</f>
        <v>Xl.354</v>
      </c>
      <c r="D655" s="6"/>
      <c r="F655" s="7"/>
      <c r="Z655" s="17"/>
    </row>
    <row r="656" spans="1:26">
      <c r="A656" s="2" t="s">
        <v>2345</v>
      </c>
      <c r="B656" s="21">
        <v>2.0895075623130346</v>
      </c>
      <c r="C656" s="6" t="str">
        <f>HYPERLINK("http://www.ncbi.nlm.nih.gov/sites/entrez?db=unigene&amp;cmd=search&amp;term=Xl.25024", "Xl.25024")</f>
        <v>Xl.25024</v>
      </c>
      <c r="D656" s="6"/>
      <c r="E656" s="2" t="s">
        <v>2226</v>
      </c>
      <c r="F656" s="7" t="s">
        <v>2227</v>
      </c>
      <c r="I656" s="2" t="s">
        <v>2228</v>
      </c>
      <c r="J656" s="2" t="s">
        <v>2229</v>
      </c>
      <c r="K656" s="2" t="s">
        <v>2230</v>
      </c>
      <c r="L656" s="1" t="s">
        <v>3120</v>
      </c>
      <c r="M656" s="8" t="s">
        <v>3727</v>
      </c>
    </row>
    <row r="657" spans="1:26" ht="14">
      <c r="A657" s="2" t="s">
        <v>2340</v>
      </c>
      <c r="B657" s="21">
        <v>2.0895800093241879</v>
      </c>
      <c r="C657" s="6" t="str">
        <f>HYPERLINK("http://www.ncbi.nlm.nih.gov/sites/entrez?db=unigene&amp;cmd=search&amp;term=Xl.53724", "Xl.53724")</f>
        <v>Xl.53724</v>
      </c>
      <c r="D657" s="6"/>
      <c r="F657" s="7" t="s">
        <v>2341</v>
      </c>
      <c r="I657" s="2" t="s">
        <v>2342</v>
      </c>
      <c r="J657" s="2" t="s">
        <v>2343</v>
      </c>
      <c r="K657" s="2" t="s">
        <v>2344</v>
      </c>
      <c r="L657" s="1" t="s">
        <v>3463</v>
      </c>
      <c r="M657" s="8" t="s">
        <v>3727</v>
      </c>
      <c r="N657" s="9" t="s">
        <v>3728</v>
      </c>
      <c r="O657" s="9" t="s">
        <v>3729</v>
      </c>
      <c r="P657" s="1" t="s">
        <v>3121</v>
      </c>
      <c r="Z657" s="17"/>
    </row>
    <row r="658" spans="1:26" ht="14">
      <c r="A658" s="2" t="s">
        <v>2336</v>
      </c>
      <c r="B658" s="21">
        <v>2.0899535567364196</v>
      </c>
      <c r="C658" s="6" t="str">
        <f>HYPERLINK("http://www.ncbi.nlm.nih.gov/sites/entrez?db=unigene&amp;cmd=search&amp;term=Xl.4805", "Xl.4805")</f>
        <v>Xl.4805</v>
      </c>
      <c r="D658" s="6"/>
      <c r="F658" s="7"/>
      <c r="I658" s="2" t="s">
        <v>2337</v>
      </c>
      <c r="J658" s="2" t="s">
        <v>2338</v>
      </c>
      <c r="K658" s="2" t="s">
        <v>2339</v>
      </c>
      <c r="L658" s="1" t="s">
        <v>3584</v>
      </c>
      <c r="M658" s="8" t="s">
        <v>3727</v>
      </c>
      <c r="N658" s="9" t="s">
        <v>3728</v>
      </c>
      <c r="O658" s="1" t="s">
        <v>3464</v>
      </c>
      <c r="Z658" s="17"/>
    </row>
    <row r="659" spans="1:26">
      <c r="A659" s="2" t="s">
        <v>2335</v>
      </c>
      <c r="B659" s="21">
        <v>2.09059411317924</v>
      </c>
      <c r="C659" s="6" t="str">
        <f>HYPERLINK("http://www.ncbi.nlm.nih.gov/sites/entrez?db=unigene&amp;cmd=search&amp;term=Xl.17568", "Xl.17568")</f>
        <v>Xl.17568</v>
      </c>
      <c r="D659" s="6"/>
      <c r="F659" s="7" t="s">
        <v>3721</v>
      </c>
      <c r="N659" s="9" t="s">
        <v>3698</v>
      </c>
      <c r="O659" s="9" t="s">
        <v>3699</v>
      </c>
      <c r="P659" s="9" t="s">
        <v>3585</v>
      </c>
      <c r="Q659" s="1" t="s">
        <v>3586</v>
      </c>
    </row>
    <row r="660" spans="1:26">
      <c r="A660" s="2" t="s">
        <v>2333</v>
      </c>
      <c r="B660" s="21">
        <v>2.0944483365684623</v>
      </c>
      <c r="C660" s="6" t="str">
        <f>HYPERLINK("http://www.ncbi.nlm.nih.gov/sites/entrez?db=unigene&amp;cmd=search&amp;term=Xl.12773", "Xl.12773")</f>
        <v>Xl.12773</v>
      </c>
      <c r="D660" s="6"/>
      <c r="F660" s="7" t="s">
        <v>2334</v>
      </c>
    </row>
    <row r="661" spans="1:26">
      <c r="A661" s="2" t="s">
        <v>2332</v>
      </c>
      <c r="B661" s="21">
        <v>2.095590512790023</v>
      </c>
      <c r="C661" s="6" t="str">
        <f>HYPERLINK("http://www.ncbi.nlm.nih.gov/sites/entrez?db=unigene&amp;cmd=search&amp;term=Xl.20120", "Xl.20120")</f>
        <v>Xl.20120</v>
      </c>
      <c r="D661" s="6"/>
      <c r="F661" s="7" t="s">
        <v>3721</v>
      </c>
    </row>
    <row r="662" spans="1:26" ht="14">
      <c r="A662" s="2" t="s">
        <v>2326</v>
      </c>
      <c r="B662" s="21">
        <v>2.0960555216898382</v>
      </c>
      <c r="C662" s="6" t="str">
        <f>HYPERLINK("http://www.ncbi.nlm.nih.gov/sites/entrez?db=unigene&amp;cmd=search&amp;term=Xl.9946", "Xl.9946")</f>
        <v>Xl.9946</v>
      </c>
      <c r="D662" s="9" t="s">
        <v>2327</v>
      </c>
      <c r="F662" s="7" t="s">
        <v>2328</v>
      </c>
      <c r="I662" s="2" t="s">
        <v>2329</v>
      </c>
      <c r="J662" s="2" t="s">
        <v>2330</v>
      </c>
      <c r="K662" s="2" t="s">
        <v>2331</v>
      </c>
      <c r="Z662" s="17"/>
    </row>
    <row r="663" spans="1:26" ht="14">
      <c r="A663" s="2" t="s">
        <v>2321</v>
      </c>
      <c r="B663" s="21">
        <v>2.0961470620716747</v>
      </c>
      <c r="C663" s="6" t="str">
        <f>HYPERLINK("http://www.ncbi.nlm.nih.gov/sites/entrez?db=unigene&amp;cmd=search&amp;term=Xl.314", "Xl.314")</f>
        <v>Xl.314</v>
      </c>
      <c r="D663" s="6"/>
      <c r="E663" s="2" t="s">
        <v>2322</v>
      </c>
      <c r="F663" s="7"/>
      <c r="I663" s="2" t="s">
        <v>2323</v>
      </c>
      <c r="J663" s="2" t="s">
        <v>2324</v>
      </c>
      <c r="K663" s="2" t="s">
        <v>2325</v>
      </c>
      <c r="L663" s="1" t="s">
        <v>3552</v>
      </c>
      <c r="M663" s="8" t="s">
        <v>3727</v>
      </c>
      <c r="Z663" s="17"/>
    </row>
    <row r="664" spans="1:26" ht="14">
      <c r="A664" s="2" t="s">
        <v>2317</v>
      </c>
      <c r="B664" s="21">
        <v>2.1025226856474308</v>
      </c>
      <c r="C664" s="6" t="str">
        <f>HYPERLINK("http://www.ncbi.nlm.nih.gov/sites/entrez?db=unigene&amp;cmd=search&amp;term=Xl.49868", "Xl.49868")</f>
        <v>Xl.49868</v>
      </c>
      <c r="D664" s="6"/>
      <c r="F664" s="7"/>
      <c r="I664" s="2" t="s">
        <v>2318</v>
      </c>
      <c r="J664" s="2" t="s">
        <v>2319</v>
      </c>
      <c r="K664" s="2" t="s">
        <v>2320</v>
      </c>
      <c r="N664" s="9" t="s">
        <v>3768</v>
      </c>
      <c r="O664" s="9" t="s">
        <v>3553</v>
      </c>
      <c r="Z664" s="17"/>
    </row>
    <row r="665" spans="1:26">
      <c r="A665" s="2" t="s">
        <v>2316</v>
      </c>
      <c r="B665" s="21">
        <v>2.1025574412299251</v>
      </c>
      <c r="C665" s="6" t="str">
        <f>HYPERLINK("http://www.ncbi.nlm.nih.gov/sites/entrez?db=unigene&amp;cmd=search&amp;term=Xl.1382", "Xl.1382")</f>
        <v>Xl.1382</v>
      </c>
      <c r="D665" s="6"/>
      <c r="F665" s="7" t="s">
        <v>3721</v>
      </c>
    </row>
    <row r="666" spans="1:26" ht="14">
      <c r="A666" s="2" t="s">
        <v>2315</v>
      </c>
      <c r="B666" s="21">
        <v>2.1034040310664066</v>
      </c>
      <c r="C666" s="6" t="str">
        <f>HYPERLINK("http://www.ncbi.nlm.nih.gov/sites/entrez?db=unigene&amp;cmd=search&amp;term=Xl.32162", "Xl.32162")</f>
        <v>Xl.32162</v>
      </c>
      <c r="D666" s="6"/>
      <c r="F666" s="7" t="s">
        <v>3721</v>
      </c>
      <c r="Z666" s="17"/>
    </row>
    <row r="667" spans="1:26" ht="14">
      <c r="A667" s="2" t="s">
        <v>2314</v>
      </c>
      <c r="B667" s="21">
        <v>2.1047725004437021</v>
      </c>
      <c r="C667" s="6" t="str">
        <f>HYPERLINK("http://www.ncbi.nlm.nih.gov/sites/entrez?db=unigene&amp;cmd=search&amp;term=Xl.2669", "Xl.2669")</f>
        <v>Xl.2669</v>
      </c>
      <c r="D667" s="6"/>
      <c r="F667" s="7" t="s">
        <v>3721</v>
      </c>
      <c r="Z667" s="17"/>
    </row>
    <row r="668" spans="1:26">
      <c r="A668" s="2" t="s">
        <v>2309</v>
      </c>
      <c r="B668" s="21">
        <v>2.10528584262034</v>
      </c>
      <c r="C668" s="6" t="str">
        <f>HYPERLINK("http://www.ncbi.nlm.nih.gov/sites/entrez?db=unigene&amp;cmd=search&amp;term=Xl.1140", "Xl.1140")</f>
        <v>Xl.1140</v>
      </c>
      <c r="D668" s="6"/>
      <c r="E668" s="2" t="s">
        <v>2310</v>
      </c>
      <c r="F668" s="7"/>
      <c r="I668" s="2" t="s">
        <v>2312</v>
      </c>
      <c r="J668" s="2" t="s">
        <v>2311</v>
      </c>
      <c r="K668" s="2" t="s">
        <v>2313</v>
      </c>
      <c r="L668" s="1" t="s">
        <v>2968</v>
      </c>
      <c r="M668" s="8" t="s">
        <v>3727</v>
      </c>
    </row>
    <row r="669" spans="1:26">
      <c r="A669" s="2" t="s">
        <v>2308</v>
      </c>
      <c r="B669" s="21">
        <v>2.1082604501477844</v>
      </c>
      <c r="C669" s="6" t="str">
        <f>HYPERLINK("http://www.ncbi.nlm.nih.gov/sites/entrez?db=unigene&amp;cmd=search&amp;term=Xl.14694", "Xl.14694")</f>
        <v>Xl.14694</v>
      </c>
      <c r="D669" s="6"/>
      <c r="F669" s="7" t="s">
        <v>3721</v>
      </c>
      <c r="N669" s="9" t="s">
        <v>3737</v>
      </c>
      <c r="O669" s="9" t="s">
        <v>3738</v>
      </c>
      <c r="P669" s="9" t="s">
        <v>3739</v>
      </c>
      <c r="Q669" s="9" t="s">
        <v>3740</v>
      </c>
      <c r="R669" s="9" t="s">
        <v>3200</v>
      </c>
      <c r="S669" s="1" t="s">
        <v>3201</v>
      </c>
    </row>
    <row r="670" spans="1:26">
      <c r="A670" s="2" t="s">
        <v>2303</v>
      </c>
      <c r="B670" s="21">
        <v>2.1088493595290041</v>
      </c>
      <c r="C670" s="6" t="str">
        <f>HYPERLINK("http://www.ncbi.nlm.nih.gov/sites/entrez?db=unigene&amp;cmd=search&amp;term=Xl.18159", "Xl.18159")</f>
        <v>Xl.18159</v>
      </c>
      <c r="D670" s="6"/>
      <c r="F670" s="7" t="s">
        <v>2304</v>
      </c>
      <c r="I670" s="2" t="s">
        <v>2305</v>
      </c>
      <c r="J670" s="2" t="s">
        <v>2306</v>
      </c>
      <c r="K670" s="2" t="s">
        <v>2307</v>
      </c>
      <c r="L670" s="1" t="s">
        <v>3247</v>
      </c>
      <c r="M670" s="1" t="s">
        <v>3248</v>
      </c>
    </row>
    <row r="671" spans="1:26" ht="14">
      <c r="A671" s="2" t="s">
        <v>2302</v>
      </c>
      <c r="B671" s="21">
        <v>2.1091505549585547</v>
      </c>
      <c r="C671" s="6" t="str">
        <f>HYPERLINK("http://www.ncbi.nlm.nih.gov/sites/entrez?db=unigene&amp;cmd=search&amp;term=Xl.3067", "Xl.3067")</f>
        <v>Xl.3067</v>
      </c>
      <c r="D671" s="6"/>
      <c r="F671" s="7" t="s">
        <v>3721</v>
      </c>
      <c r="Z671" s="17"/>
    </row>
    <row r="672" spans="1:26">
      <c r="A672" s="2" t="s">
        <v>2298</v>
      </c>
      <c r="B672" s="21">
        <v>2.1100970800581003</v>
      </c>
      <c r="C672" s="6" t="str">
        <f>HYPERLINK("http://www.ncbi.nlm.nih.gov/sites/entrez?db=unigene&amp;cmd=search&amp;term=Xl.10083", "Xl.10083")</f>
        <v>Xl.10083</v>
      </c>
      <c r="D672" s="6"/>
      <c r="F672" s="7"/>
      <c r="I672" s="2" t="s">
        <v>2299</v>
      </c>
      <c r="J672" s="2" t="s">
        <v>2300</v>
      </c>
      <c r="K672" s="2" t="s">
        <v>2301</v>
      </c>
      <c r="L672" s="1" t="s">
        <v>3349</v>
      </c>
      <c r="M672" s="8" t="s">
        <v>3727</v>
      </c>
    </row>
    <row r="673" spans="1:26">
      <c r="A673" s="2" t="s">
        <v>2296</v>
      </c>
      <c r="B673" s="21">
        <v>2.1115019908177133</v>
      </c>
      <c r="C673" s="6" t="str">
        <f>HYPERLINK("http://www.ncbi.nlm.nih.gov/sites/entrez?db=unigene&amp;cmd=search&amp;term=Xl.1481", "Xl.1481")</f>
        <v>Xl.1481</v>
      </c>
      <c r="D673" s="9" t="s">
        <v>2297</v>
      </c>
      <c r="F673" s="7" t="s">
        <v>3721</v>
      </c>
      <c r="N673" s="9" t="s">
        <v>3737</v>
      </c>
      <c r="O673" s="9" t="s">
        <v>3738</v>
      </c>
      <c r="P673" s="9" t="s">
        <v>3739</v>
      </c>
      <c r="Q673" s="1" t="s">
        <v>3350</v>
      </c>
    </row>
    <row r="674" spans="1:26">
      <c r="A674" s="2" t="s">
        <v>2295</v>
      </c>
      <c r="B674" s="21">
        <v>2.1122683557590642</v>
      </c>
      <c r="C674" s="6" t="str">
        <f>HYPERLINK("http://www.ncbi.nlm.nih.gov/sites/entrez?db=unigene&amp;cmd=search&amp;term=Xl.21543", "Xl.21543")</f>
        <v>Xl.21543</v>
      </c>
      <c r="D674" s="6"/>
      <c r="E674" s="2" t="s">
        <v>3501</v>
      </c>
      <c r="F674" s="7" t="s">
        <v>3502</v>
      </c>
      <c r="I674" s="2" t="s">
        <v>3505</v>
      </c>
      <c r="J674" s="2" t="s">
        <v>3504</v>
      </c>
      <c r="K674" s="2" t="s">
        <v>3506</v>
      </c>
      <c r="L674" s="1" t="s">
        <v>3507</v>
      </c>
      <c r="M674" s="8" t="s">
        <v>3727</v>
      </c>
    </row>
    <row r="675" spans="1:26" ht="14">
      <c r="A675" s="2" t="s">
        <v>2294</v>
      </c>
      <c r="B675" s="21">
        <v>2.1176107294679882</v>
      </c>
      <c r="C675" s="6" t="str">
        <f>HYPERLINK("http://www.ncbi.nlm.nih.gov/sites/entrez?db=unigene&amp;cmd=search&amp;term=Xl.2694", "Xl.2694")</f>
        <v>Xl.2694</v>
      </c>
      <c r="D675" s="6"/>
      <c r="F675" s="7" t="s">
        <v>3721</v>
      </c>
      <c r="N675" s="9" t="s">
        <v>3728</v>
      </c>
      <c r="O675" s="9" t="s">
        <v>3668</v>
      </c>
      <c r="P675" s="9" t="s">
        <v>3669</v>
      </c>
      <c r="Q675" s="9" t="s">
        <v>3670</v>
      </c>
      <c r="R675" s="9" t="s">
        <v>3671</v>
      </c>
      <c r="S675" s="1" t="s">
        <v>3508</v>
      </c>
      <c r="Z675" s="17"/>
    </row>
    <row r="676" spans="1:26">
      <c r="A676" s="2" t="s">
        <v>2292</v>
      </c>
      <c r="B676" s="21">
        <v>2.119222822292425</v>
      </c>
      <c r="C676" s="6" t="str">
        <f>HYPERLINK("http://www.ncbi.nlm.nih.gov/sites/entrez?db=unigene&amp;cmd=search&amp;term=Xl.24154", "Xl.24154")</f>
        <v>Xl.24154</v>
      </c>
      <c r="D676" s="9" t="s">
        <v>2293</v>
      </c>
      <c r="F676" s="7" t="s">
        <v>3721</v>
      </c>
    </row>
    <row r="677" spans="1:26" ht="14">
      <c r="A677" s="2" t="s">
        <v>2291</v>
      </c>
      <c r="B677" s="21">
        <v>2.1219031259491454</v>
      </c>
      <c r="C677" s="6" t="str">
        <f>HYPERLINK("http://www.ncbi.nlm.nih.gov/sites/entrez?db=unigene&amp;cmd=search&amp;term=Xl.56250", "Xl.56250")</f>
        <v>Xl.56250</v>
      </c>
      <c r="D677" s="6"/>
      <c r="F677" s="7" t="s">
        <v>3721</v>
      </c>
      <c r="Z677" s="17"/>
    </row>
    <row r="678" spans="1:26">
      <c r="A678" s="2" t="s">
        <v>2289</v>
      </c>
      <c r="B678" s="21">
        <v>2.1238222767512469</v>
      </c>
      <c r="C678" s="6" t="str">
        <f>HYPERLINK("http://www.ncbi.nlm.nih.gov/sites/entrez?db=unigene&amp;cmd=search&amp;term=Xl.17693", "Xl.17693")</f>
        <v>Xl.17693</v>
      </c>
      <c r="D678" s="6"/>
      <c r="F678" s="7" t="s">
        <v>2290</v>
      </c>
    </row>
    <row r="679" spans="1:26" ht="14">
      <c r="A679" s="2" t="s">
        <v>2287</v>
      </c>
      <c r="B679" s="21">
        <v>2.131645761618107</v>
      </c>
      <c r="C679" s="6" t="str">
        <f>HYPERLINK("http://www.ncbi.nlm.nih.gov/sites/entrez?db=unigene&amp;cmd=search&amp;term=Xl.56003", "Xl.56003")</f>
        <v>Xl.56003</v>
      </c>
      <c r="D679" s="6"/>
      <c r="F679" s="7" t="s">
        <v>2288</v>
      </c>
      <c r="Z679" s="17"/>
    </row>
    <row r="680" spans="1:26">
      <c r="A680" s="2" t="s">
        <v>2399</v>
      </c>
      <c r="B680" s="21">
        <v>2.1318975303128074</v>
      </c>
      <c r="C680" s="6" t="str">
        <f>HYPERLINK("http://www.ncbi.nlm.nih.gov/sites/entrez?db=unigene&amp;cmd=search&amp;term=Xl.19143", "Xl.19143")</f>
        <v>Xl.19143</v>
      </c>
      <c r="D680" s="9" t="s">
        <v>2400</v>
      </c>
      <c r="F680" s="7" t="s">
        <v>2401</v>
      </c>
      <c r="I680" s="2" t="s">
        <v>2284</v>
      </c>
      <c r="J680" s="2" t="s">
        <v>2285</v>
      </c>
      <c r="K680" s="2" t="s">
        <v>2286</v>
      </c>
      <c r="L680" s="1" t="s">
        <v>3628</v>
      </c>
      <c r="M680" s="8" t="s">
        <v>3727</v>
      </c>
    </row>
    <row r="681" spans="1:26">
      <c r="A681" s="2" t="s">
        <v>2397</v>
      </c>
      <c r="B681" s="21">
        <v>2.1362559973136177</v>
      </c>
      <c r="C681" s="6" t="str">
        <f>HYPERLINK("http://www.ncbi.nlm.nih.gov/sites/entrez?db=unigene&amp;cmd=search&amp;term=Xl.12145", "Xl.12145")</f>
        <v>Xl.12145</v>
      </c>
      <c r="D681" s="6"/>
      <c r="F681" s="7" t="s">
        <v>2398</v>
      </c>
      <c r="N681" s="9" t="s">
        <v>3728</v>
      </c>
      <c r="O681" s="9" t="s">
        <v>3668</v>
      </c>
      <c r="P681" s="9" t="s">
        <v>3669</v>
      </c>
      <c r="Q681" s="9" t="s">
        <v>3670</v>
      </c>
      <c r="R681" s="9" t="s">
        <v>3671</v>
      </c>
      <c r="S681" s="9" t="s">
        <v>3629</v>
      </c>
      <c r="T681" s="1" t="s">
        <v>3630</v>
      </c>
    </row>
    <row r="682" spans="1:26" ht="14">
      <c r="A682" s="2" t="s">
        <v>2396</v>
      </c>
      <c r="B682" s="21">
        <v>2.1387717893074254</v>
      </c>
      <c r="C682" s="6" t="str">
        <f>HYPERLINK("http://www.ncbi.nlm.nih.gov/sites/entrez?db=unigene&amp;cmd=search&amp;term=Xl.41108", "Xl.41108")</f>
        <v>Xl.41108</v>
      </c>
      <c r="D682" s="6"/>
      <c r="F682" s="7" t="s">
        <v>3721</v>
      </c>
      <c r="Z682" s="17"/>
    </row>
    <row r="683" spans="1:26" ht="14">
      <c r="A683" s="2" t="s">
        <v>2394</v>
      </c>
      <c r="B683" s="21">
        <v>2.1389277670675182</v>
      </c>
      <c r="C683" s="6" t="str">
        <f>HYPERLINK("http://www.ncbi.nlm.nih.gov/sites/entrez?db=unigene&amp;cmd=search&amp;term=Xl.51755", "Xl.51755")</f>
        <v>Xl.51755</v>
      </c>
      <c r="D683" s="6"/>
      <c r="F683" s="7" t="s">
        <v>2395</v>
      </c>
      <c r="Z683" s="17"/>
    </row>
    <row r="684" spans="1:26" ht="14">
      <c r="A684" s="2" t="s">
        <v>2393</v>
      </c>
      <c r="B684" s="21">
        <v>2.1402774583422639</v>
      </c>
      <c r="C684" s="6" t="str">
        <f>HYPERLINK("http://www.ncbi.nlm.nih.gov/sites/entrez?db=unigene&amp;cmd=search&amp;term=Xl.9102", "Xl.9102")</f>
        <v>Xl.9102</v>
      </c>
      <c r="D684" s="6"/>
      <c r="F684" s="7" t="s">
        <v>3721</v>
      </c>
      <c r="Z684" s="17"/>
    </row>
    <row r="685" spans="1:26" ht="14">
      <c r="A685" s="2" t="s">
        <v>2386</v>
      </c>
      <c r="B685" s="21">
        <v>2.1511184620445718</v>
      </c>
      <c r="C685" s="6" t="str">
        <f>HYPERLINK("http://www.ncbi.nlm.nih.gov/sites/entrez?db=unigene&amp;cmd=search&amp;term=Xl.57099", "Xl.57099")</f>
        <v>Xl.57099</v>
      </c>
      <c r="D685" s="9" t="s">
        <v>2387</v>
      </c>
      <c r="F685" s="7" t="s">
        <v>3721</v>
      </c>
      <c r="I685" s="2" t="s">
        <v>2388</v>
      </c>
      <c r="J685" s="2" t="s">
        <v>2389</v>
      </c>
      <c r="K685" s="2" t="s">
        <v>2390</v>
      </c>
      <c r="L685" s="1" t="s">
        <v>2391</v>
      </c>
      <c r="M685" s="8" t="s">
        <v>3727</v>
      </c>
      <c r="Z685" s="17"/>
    </row>
    <row r="686" spans="1:26">
      <c r="A686" s="2" t="s">
        <v>2385</v>
      </c>
      <c r="B686" s="21">
        <v>2.1529877713161265</v>
      </c>
      <c r="C686" s="6" t="str">
        <f>HYPERLINK("http://www.ncbi.nlm.nih.gov/sites/entrez?db=unigene&amp;cmd=search&amp;term=Xl.25134", "Xl.25134")</f>
        <v>Xl.25134</v>
      </c>
      <c r="D686" s="6"/>
      <c r="F686" s="7" t="s">
        <v>3721</v>
      </c>
      <c r="N686" s="9" t="s">
        <v>3728</v>
      </c>
      <c r="O686" s="9" t="s">
        <v>3668</v>
      </c>
      <c r="P686" s="9" t="s">
        <v>3669</v>
      </c>
      <c r="Q686" s="9" t="s">
        <v>3670</v>
      </c>
      <c r="R686" s="1" t="s">
        <v>2392</v>
      </c>
    </row>
    <row r="687" spans="1:26" ht="14">
      <c r="A687" s="2" t="s">
        <v>2384</v>
      </c>
      <c r="B687" s="21">
        <v>2.1538547161942283</v>
      </c>
      <c r="C687" s="6" t="str">
        <f>HYPERLINK("http://www.ncbi.nlm.nih.gov/sites/entrez?db=unigene&amp;cmd=search&amp;term=Xl.270", "Xl.270")</f>
        <v>Xl.270</v>
      </c>
      <c r="D687" s="6"/>
      <c r="F687" s="7"/>
      <c r="Z687" s="17"/>
    </row>
    <row r="688" spans="1:26" ht="14">
      <c r="A688" s="2" t="s">
        <v>2382</v>
      </c>
      <c r="B688" s="21">
        <v>2.1541447593704128</v>
      </c>
      <c r="C688" s="6" t="str">
        <f>HYPERLINK("http://www.ncbi.nlm.nih.gov/sites/entrez?db=unigene&amp;cmd=search&amp;term=Xl.53132", "Xl.53132")</f>
        <v>Xl.53132</v>
      </c>
      <c r="D688" s="9" t="s">
        <v>2383</v>
      </c>
      <c r="F688" s="7" t="s">
        <v>3721</v>
      </c>
      <c r="Z688" s="17"/>
    </row>
    <row r="689" spans="1:26">
      <c r="A689" s="2" t="s">
        <v>2380</v>
      </c>
      <c r="B689" s="21">
        <v>2.1544501899722754</v>
      </c>
      <c r="C689" s="6" t="str">
        <f>HYPERLINK("http://www.ncbi.nlm.nih.gov/sites/entrez?db=unigene&amp;cmd=search&amp;term=Xl.23175", "Xl.23175")</f>
        <v>Xl.23175</v>
      </c>
      <c r="D689" s="9" t="s">
        <v>2381</v>
      </c>
      <c r="F689" s="7" t="s">
        <v>3721</v>
      </c>
    </row>
    <row r="690" spans="1:26">
      <c r="A690" s="2" t="s">
        <v>2378</v>
      </c>
      <c r="B690" s="21">
        <v>2.161355550877273</v>
      </c>
      <c r="C690" s="6" t="str">
        <f>HYPERLINK("http://www.ncbi.nlm.nih.gov/sites/entrez?db=unigene&amp;cmd=search&amp;term=Xl.24674", "Xl.24674")</f>
        <v>Xl.24674</v>
      </c>
      <c r="D690" s="6"/>
      <c r="F690" s="7" t="s">
        <v>2379</v>
      </c>
    </row>
    <row r="691" spans="1:26">
      <c r="A691" s="2" t="s">
        <v>2373</v>
      </c>
      <c r="B691" s="21">
        <v>2.1623777057611058</v>
      </c>
      <c r="C691" s="6" t="str">
        <f>HYPERLINK("http://www.ncbi.nlm.nih.gov/sites/entrez?db=unigene&amp;cmd=search&amp;term=Xl.1046", "Xl.1046")</f>
        <v>Xl.1046</v>
      </c>
      <c r="D691" s="6"/>
      <c r="F691" s="7" t="s">
        <v>2374</v>
      </c>
      <c r="I691" s="12" t="s">
        <v>2375</v>
      </c>
      <c r="J691" s="2" t="s">
        <v>2376</v>
      </c>
      <c r="K691" s="2" t="s">
        <v>2377</v>
      </c>
      <c r="L691" s="1" t="s">
        <v>3628</v>
      </c>
      <c r="M691" s="8" t="s">
        <v>3727</v>
      </c>
    </row>
    <row r="692" spans="1:26">
      <c r="A692" s="2" t="s">
        <v>2371</v>
      </c>
      <c r="B692" s="21">
        <v>2.162766256079669</v>
      </c>
      <c r="C692" s="6" t="str">
        <f>HYPERLINK("http://www.ncbi.nlm.nih.gov/sites/entrez?db=unigene&amp;cmd=search&amp;term=Xl.23506", "Xl.23506")</f>
        <v>Xl.23506</v>
      </c>
      <c r="D692" s="6"/>
      <c r="F692" s="7" t="s">
        <v>2372</v>
      </c>
      <c r="N692" s="9" t="s">
        <v>3728</v>
      </c>
      <c r="O692" s="9" t="s">
        <v>3668</v>
      </c>
      <c r="P692" s="9" t="s">
        <v>3669</v>
      </c>
      <c r="Q692" s="9" t="s">
        <v>3670</v>
      </c>
      <c r="R692" s="9" t="s">
        <v>3671</v>
      </c>
      <c r="S692" s="9" t="s">
        <v>3629</v>
      </c>
      <c r="T692" s="1" t="s">
        <v>3630</v>
      </c>
    </row>
    <row r="693" spans="1:26">
      <c r="A693" s="2" t="s">
        <v>2365</v>
      </c>
      <c r="B693" s="21">
        <v>2.1634493590634567</v>
      </c>
      <c r="C693" s="6" t="str">
        <f>HYPERLINK("http://www.ncbi.nlm.nih.gov/sites/entrez?db=unigene&amp;cmd=search&amp;term=Xl.23779", "Xl.23779")</f>
        <v>Xl.23779</v>
      </c>
      <c r="D693" s="6"/>
      <c r="E693" s="2" t="s">
        <v>2366</v>
      </c>
      <c r="F693" s="7" t="s">
        <v>2367</v>
      </c>
      <c r="I693" s="2" t="s">
        <v>2368</v>
      </c>
      <c r="J693" s="2" t="s">
        <v>2369</v>
      </c>
      <c r="K693" s="2" t="s">
        <v>2370</v>
      </c>
      <c r="L693" s="1" t="s">
        <v>3438</v>
      </c>
      <c r="M693" s="8" t="s">
        <v>3727</v>
      </c>
    </row>
    <row r="694" spans="1:26" ht="14">
      <c r="A694" s="2" t="s">
        <v>2363</v>
      </c>
      <c r="B694" s="21">
        <v>2.1683444640394591</v>
      </c>
      <c r="C694" s="6" t="str">
        <f>HYPERLINK("http://www.ncbi.nlm.nih.gov/sites/entrez?db=unigene&amp;cmd=search&amp;term=Xl.28866", "Xl.28866")</f>
        <v>Xl.28866</v>
      </c>
      <c r="D694" s="9" t="s">
        <v>2364</v>
      </c>
      <c r="F694" s="7" t="s">
        <v>3721</v>
      </c>
      <c r="N694" s="9" t="s">
        <v>3728</v>
      </c>
      <c r="O694" s="9" t="s">
        <v>3439</v>
      </c>
      <c r="P694" s="9" t="s">
        <v>3440</v>
      </c>
      <c r="Q694" s="1" t="s">
        <v>3441</v>
      </c>
      <c r="Z694" s="17"/>
    </row>
    <row r="695" spans="1:26" ht="14">
      <c r="A695" s="2" t="s">
        <v>2362</v>
      </c>
      <c r="B695" s="21">
        <v>2.1803389060529224</v>
      </c>
      <c r="C695" s="6" t="str">
        <f>HYPERLINK("http://www.ncbi.nlm.nih.gov/sites/entrez?db=unigene&amp;cmd=search&amp;term=Xl.8887", "Xl.8887")</f>
        <v>Xl.8887</v>
      </c>
      <c r="D695" s="6"/>
      <c r="F695" s="7" t="s">
        <v>3721</v>
      </c>
      <c r="Z695" s="17"/>
    </row>
    <row r="696" spans="1:26">
      <c r="A696" s="2" t="s">
        <v>2361</v>
      </c>
      <c r="B696" s="21">
        <v>2.1853564823349343</v>
      </c>
      <c r="C696" s="6" t="str">
        <f>HYPERLINK("http://www.ncbi.nlm.nih.gov/sites/entrez?db=unigene&amp;cmd=search&amp;term=Xl.18606", "Xl.18606")</f>
        <v>Xl.18606</v>
      </c>
      <c r="D696" s="6"/>
      <c r="F696" s="7" t="s">
        <v>3721</v>
      </c>
    </row>
    <row r="697" spans="1:26">
      <c r="A697" s="2" t="s">
        <v>2358</v>
      </c>
      <c r="B697" s="21">
        <v>2.1901663190539993</v>
      </c>
      <c r="C697" s="6" t="str">
        <f>HYPERLINK("http://www.ncbi.nlm.nih.gov/sites/entrez?db=unigene&amp;cmd=search&amp;term=Xl.13344", "Xl.13344")</f>
        <v>Xl.13344</v>
      </c>
      <c r="D697" s="9" t="s">
        <v>2359</v>
      </c>
      <c r="F697" s="7" t="s">
        <v>2360</v>
      </c>
    </row>
    <row r="698" spans="1:26" ht="14">
      <c r="A698" s="2" t="s">
        <v>2357</v>
      </c>
      <c r="B698" s="21">
        <v>2.192980696035236</v>
      </c>
      <c r="C698" s="6" t="str">
        <f>HYPERLINK("http://www.ncbi.nlm.nih.gov/sites/entrez?db=unigene&amp;cmd=search&amp;term=Xl.9903", "Xl.9903")</f>
        <v>Xl.9903</v>
      </c>
      <c r="D698" s="6"/>
      <c r="F698" s="7" t="s">
        <v>3721</v>
      </c>
      <c r="Z698" s="17"/>
    </row>
    <row r="699" spans="1:26" ht="14">
      <c r="A699" s="2" t="s">
        <v>2356</v>
      </c>
      <c r="B699" s="21">
        <v>2.1940312331349974</v>
      </c>
      <c r="C699" s="6" t="str">
        <f>HYPERLINK("http://www.ncbi.nlm.nih.gov/sites/entrez?db=unigene&amp;cmd=search&amp;term=Xl.32747", "Xl.32747")</f>
        <v>Xl.32747</v>
      </c>
      <c r="D699" s="6"/>
      <c r="F699" s="7" t="s">
        <v>3721</v>
      </c>
      <c r="Z699" s="17"/>
    </row>
    <row r="700" spans="1:26" ht="14">
      <c r="A700" s="2" t="s">
        <v>2354</v>
      </c>
      <c r="B700" s="21">
        <v>2.1951718302500951</v>
      </c>
      <c r="C700" s="6" t="str">
        <f>HYPERLINK("http://www.ncbi.nlm.nih.gov/sites/entrez?db=unigene&amp;cmd=search&amp;term=Xl.32387", "Xl.32387")</f>
        <v>Xl.32387</v>
      </c>
      <c r="D700" s="9" t="s">
        <v>2355</v>
      </c>
      <c r="F700" s="7" t="s">
        <v>3721</v>
      </c>
      <c r="Z700" s="17"/>
    </row>
    <row r="701" spans="1:26">
      <c r="A701" s="2" t="s">
        <v>2353</v>
      </c>
      <c r="B701" s="21">
        <v>2.201747341190313</v>
      </c>
      <c r="C701" s="6" t="str">
        <f>HYPERLINK("http://www.ncbi.nlm.nih.gov/sites/entrez?db=unigene&amp;cmd=search&amp;term=Xl.17889", "Xl.17889")</f>
        <v>Xl.17889</v>
      </c>
      <c r="D701" s="6"/>
      <c r="F701" s="7" t="s">
        <v>3721</v>
      </c>
    </row>
    <row r="702" spans="1:26" ht="14">
      <c r="A702" s="2" t="s">
        <v>2346</v>
      </c>
      <c r="B702" s="21">
        <v>2.2051511611012216</v>
      </c>
      <c r="C702" s="6" t="str">
        <f>HYPERLINK("http://www.ncbi.nlm.nih.gov/sites/entrez?db=unigene&amp;cmd=search&amp;term=Xl.52294", "Xl.52294")</f>
        <v>Xl.52294</v>
      </c>
      <c r="D702" s="9" t="s">
        <v>2347</v>
      </c>
      <c r="F702" s="7" t="s">
        <v>2348</v>
      </c>
      <c r="I702" s="2" t="s">
        <v>2349</v>
      </c>
      <c r="J702" s="2" t="s">
        <v>2350</v>
      </c>
      <c r="K702" s="2" t="s">
        <v>2351</v>
      </c>
      <c r="L702" s="1" t="s">
        <v>2352</v>
      </c>
      <c r="M702" s="1" t="s">
        <v>3567</v>
      </c>
      <c r="Z702" s="17"/>
    </row>
    <row r="703" spans="1:26" ht="14">
      <c r="A703" s="2" t="s">
        <v>2454</v>
      </c>
      <c r="B703" s="21">
        <v>2.2112954401109786</v>
      </c>
      <c r="C703" s="6" t="str">
        <f>HYPERLINK("http://www.ncbi.nlm.nih.gov/sites/entrez?db=unigene&amp;cmd=search&amp;term=Xl.29847", "Xl.29847")</f>
        <v>Xl.29847</v>
      </c>
      <c r="D703" s="6"/>
      <c r="F703" s="7"/>
      <c r="Z703" s="17"/>
    </row>
    <row r="704" spans="1:26" ht="14">
      <c r="A704" s="2" t="s">
        <v>2453</v>
      </c>
      <c r="B704" s="21">
        <v>2.2128517808523731</v>
      </c>
      <c r="C704" s="6" t="str">
        <f>HYPERLINK("http://www.ncbi.nlm.nih.gov/sites/entrez?db=unigene&amp;cmd=search&amp;term=Xl.51073", "Xl.51073")</f>
        <v>Xl.51073</v>
      </c>
      <c r="D704" s="6"/>
      <c r="F704" s="7" t="s">
        <v>3721</v>
      </c>
      <c r="Z704" s="17"/>
    </row>
    <row r="705" spans="1:26" ht="14">
      <c r="A705" s="2" t="s">
        <v>2450</v>
      </c>
      <c r="B705" s="21">
        <v>2.2137078107790407</v>
      </c>
      <c r="C705" s="6" t="str">
        <f>HYPERLINK("http://www.ncbi.nlm.nih.gov/sites/entrez?db=unigene&amp;cmd=search&amp;term=Xl.33664", "Xl.33664")</f>
        <v>Xl.33664</v>
      </c>
      <c r="D705" s="9" t="s">
        <v>2451</v>
      </c>
      <c r="F705" s="7" t="s">
        <v>2452</v>
      </c>
      <c r="Z705" s="17"/>
    </row>
    <row r="706" spans="1:26" ht="14">
      <c r="A706" s="2" t="s">
        <v>2449</v>
      </c>
      <c r="B706" s="21">
        <v>2.2147005137661262</v>
      </c>
      <c r="C706" s="6" t="str">
        <f>HYPERLINK("http://www.ncbi.nlm.nih.gov/sites/entrez?db=unigene&amp;cmd=search&amp;term=Xl.55293", "Xl.55293")</f>
        <v>Xl.55293</v>
      </c>
      <c r="D706" s="6"/>
      <c r="F706" s="7" t="s">
        <v>3721</v>
      </c>
      <c r="Z706" s="17"/>
    </row>
    <row r="707" spans="1:26" ht="14">
      <c r="A707" s="2" t="s">
        <v>2448</v>
      </c>
      <c r="B707" s="21">
        <v>2.2182296259351677</v>
      </c>
      <c r="C707" s="6" t="str">
        <f>HYPERLINK("http://www.ncbi.nlm.nih.gov/sites/entrez?db=unigene&amp;cmd=search&amp;term=Xl.56901", "Xl.56901")</f>
        <v>Xl.56901</v>
      </c>
      <c r="D707" s="6"/>
      <c r="F707" s="7" t="s">
        <v>3721</v>
      </c>
      <c r="Z707" s="17"/>
    </row>
    <row r="708" spans="1:26" ht="14">
      <c r="A708" s="2" t="s">
        <v>2442</v>
      </c>
      <c r="B708" s="21">
        <v>2.218385706922732</v>
      </c>
      <c r="C708" s="6" t="str">
        <f>HYPERLINK("http://www.ncbi.nlm.nih.gov/sites/entrez?db=unigene&amp;cmd=search&amp;term=Xl.26392", "Xl.26392")</f>
        <v>Xl.26392</v>
      </c>
      <c r="D708" s="9" t="s">
        <v>2443</v>
      </c>
      <c r="F708" s="7" t="s">
        <v>2444</v>
      </c>
      <c r="I708" s="2" t="s">
        <v>2445</v>
      </c>
      <c r="J708" s="2" t="s">
        <v>2446</v>
      </c>
      <c r="K708" s="2" t="s">
        <v>2447</v>
      </c>
      <c r="L708" s="1" t="s">
        <v>3767</v>
      </c>
      <c r="M708" s="8" t="s">
        <v>3727</v>
      </c>
      <c r="Z708" s="17"/>
    </row>
    <row r="709" spans="1:26" ht="14">
      <c r="A709" s="2" t="s">
        <v>2438</v>
      </c>
      <c r="B709" s="21">
        <v>2.2187119113995379</v>
      </c>
      <c r="C709" s="6" t="str">
        <f>HYPERLINK("http://www.ncbi.nlm.nih.gov/sites/entrez?db=unigene&amp;cmd=search&amp;term=Xl.47574", "Xl.47574")</f>
        <v>Xl.47574</v>
      </c>
      <c r="D709" s="6"/>
      <c r="F709" s="7"/>
      <c r="I709" s="2" t="s">
        <v>2439</v>
      </c>
      <c r="J709" s="2" t="s">
        <v>2440</v>
      </c>
      <c r="K709" s="2" t="s">
        <v>2441</v>
      </c>
      <c r="L709" s="1" t="s">
        <v>3474</v>
      </c>
      <c r="M709" s="8" t="s">
        <v>3727</v>
      </c>
      <c r="N709" s="9" t="s">
        <v>3768</v>
      </c>
      <c r="O709" s="9" t="s">
        <v>3769</v>
      </c>
      <c r="P709" s="9" t="s">
        <v>3770</v>
      </c>
      <c r="Q709" s="1" t="s">
        <v>3650</v>
      </c>
      <c r="Z709" s="17"/>
    </row>
    <row r="710" spans="1:26" ht="14">
      <c r="A710" s="2" t="s">
        <v>2437</v>
      </c>
      <c r="B710" s="21">
        <v>2.2212108702986901</v>
      </c>
      <c r="C710" s="6" t="str">
        <f>HYPERLINK("http://www.ncbi.nlm.nih.gov/sites/entrez?db=unigene&amp;cmd=search&amp;term=Xl.56923", "Xl.56923")</f>
        <v>Xl.56923</v>
      </c>
      <c r="D710" s="6"/>
      <c r="F710" s="7" t="s">
        <v>3721</v>
      </c>
      <c r="N710" s="9" t="s">
        <v>3698</v>
      </c>
      <c r="O710" s="9" t="s">
        <v>3699</v>
      </c>
      <c r="P710" s="9" t="s">
        <v>3475</v>
      </c>
      <c r="Z710" s="17"/>
    </row>
    <row r="711" spans="1:26" ht="14">
      <c r="A711" s="2" t="s">
        <v>2432</v>
      </c>
      <c r="B711" s="21">
        <v>2.2228179907276959</v>
      </c>
      <c r="C711" s="6" t="str">
        <f>HYPERLINK("http://www.ncbi.nlm.nih.gov/sites/entrez?db=unigene&amp;cmd=search&amp;term=Xl.46893", "Xl.46893")</f>
        <v>Xl.46893</v>
      </c>
      <c r="D711" s="6"/>
      <c r="F711" s="7" t="s">
        <v>2433</v>
      </c>
      <c r="I711" s="2" t="s">
        <v>2434</v>
      </c>
      <c r="J711" s="2" t="s">
        <v>2435</v>
      </c>
      <c r="K711" s="2" t="s">
        <v>2436</v>
      </c>
      <c r="L711" s="1" t="s">
        <v>2712</v>
      </c>
      <c r="M711" s="8" t="s">
        <v>3727</v>
      </c>
      <c r="Z711" s="17"/>
    </row>
    <row r="712" spans="1:26">
      <c r="A712" s="2" t="s">
        <v>2422</v>
      </c>
      <c r="B712" s="21">
        <v>2.2234864072850082</v>
      </c>
      <c r="C712" s="6" t="str">
        <f>HYPERLINK("http://www.ncbi.nlm.nih.gov/sites/entrez?db=unigene&amp;cmd=search&amp;term=Xl.13623", "Xl.13623")</f>
        <v>Xl.13623</v>
      </c>
      <c r="D712" s="9" t="s">
        <v>2423</v>
      </c>
      <c r="E712" s="2" t="s">
        <v>2424</v>
      </c>
      <c r="F712" s="7" t="s">
        <v>2425</v>
      </c>
      <c r="I712" s="2" t="s">
        <v>2426</v>
      </c>
      <c r="J712" s="2" t="s">
        <v>2427</v>
      </c>
      <c r="K712" s="2" t="s">
        <v>2428</v>
      </c>
      <c r="L712" s="1" t="s">
        <v>2429</v>
      </c>
      <c r="M712" s="8" t="s">
        <v>3727</v>
      </c>
      <c r="N712" s="9" t="s">
        <v>3598</v>
      </c>
      <c r="O712" s="1" t="s">
        <v>2691</v>
      </c>
    </row>
    <row r="713" spans="1:26" ht="14">
      <c r="A713" s="2" t="s">
        <v>2420</v>
      </c>
      <c r="B713" s="21">
        <v>2.224503659239347</v>
      </c>
      <c r="C713" s="6" t="str">
        <f>HYPERLINK("http://www.ncbi.nlm.nih.gov/sites/entrez?db=unigene&amp;cmd=search&amp;term=Xl.3247", "Xl.3247")</f>
        <v>Xl.3247</v>
      </c>
      <c r="D713" s="6"/>
      <c r="F713" s="7" t="s">
        <v>2421</v>
      </c>
      <c r="N713" s="9" t="s">
        <v>3737</v>
      </c>
      <c r="O713" s="9" t="s">
        <v>2430</v>
      </c>
      <c r="P713" s="1" t="s">
        <v>2431</v>
      </c>
      <c r="Z713" s="17"/>
    </row>
    <row r="714" spans="1:26">
      <c r="A714" s="2" t="s">
        <v>2419</v>
      </c>
      <c r="B714" s="21">
        <v>2.2282457442274506</v>
      </c>
      <c r="C714" s="6" t="str">
        <f>HYPERLINK("http://www.ncbi.nlm.nih.gov/sites/entrez?db=unigene&amp;cmd=search&amp;term=Xl.12271", "Xl.12271")</f>
        <v>Xl.12271</v>
      </c>
      <c r="D714" s="9" t="s">
        <v>3691</v>
      </c>
      <c r="F714" s="7" t="s">
        <v>3721</v>
      </c>
    </row>
    <row r="715" spans="1:26" ht="14">
      <c r="A715" s="2" t="s">
        <v>2417</v>
      </c>
      <c r="B715" s="21">
        <v>2.2326237267514544</v>
      </c>
      <c r="C715" s="6" t="str">
        <f>HYPERLINK("http://www.ncbi.nlm.nih.gov/sites/entrez?db=unigene&amp;cmd=search&amp;term=Xl.55778", "Xl.55778")</f>
        <v>Xl.55778</v>
      </c>
      <c r="D715" s="2" t="s">
        <v>3085</v>
      </c>
      <c r="F715" s="7" t="s">
        <v>2418</v>
      </c>
      <c r="Z715" s="17"/>
    </row>
    <row r="716" spans="1:26" ht="14">
      <c r="A716" s="2" t="s">
        <v>2416</v>
      </c>
      <c r="B716" s="21">
        <v>2.2331888528640698</v>
      </c>
      <c r="C716" s="6" t="str">
        <f>HYPERLINK("http://www.ncbi.nlm.nih.gov/sites/entrez?db=unigene&amp;cmd=search&amp;term=Xl.50292", "Xl.50292")</f>
        <v>Xl.50292</v>
      </c>
      <c r="D716" s="6"/>
      <c r="F716" s="7" t="s">
        <v>3721</v>
      </c>
      <c r="Z716" s="17"/>
    </row>
    <row r="717" spans="1:26" ht="14">
      <c r="A717" s="2" t="s">
        <v>2412</v>
      </c>
      <c r="B717" s="21">
        <v>2.2344692308252143</v>
      </c>
      <c r="C717" s="6" t="str">
        <f>HYPERLINK("http://www.ncbi.nlm.nih.gov/sites/entrez?db=unigene&amp;cmd=search&amp;term=Xl.3076", "Xl.3076")</f>
        <v>Xl.3076</v>
      </c>
      <c r="D717" s="6"/>
      <c r="F717" s="7"/>
      <c r="I717" s="2" t="s">
        <v>2413</v>
      </c>
      <c r="J717" s="2" t="s">
        <v>2414</v>
      </c>
      <c r="K717" s="2" t="s">
        <v>2415</v>
      </c>
      <c r="L717" s="1" t="s">
        <v>3628</v>
      </c>
      <c r="M717" s="8" t="s">
        <v>3727</v>
      </c>
      <c r="Z717" s="17"/>
    </row>
    <row r="718" spans="1:26" ht="14">
      <c r="A718" s="2" t="s">
        <v>2411</v>
      </c>
      <c r="B718" s="21">
        <v>2.2358259402123544</v>
      </c>
      <c r="C718" s="6" t="str">
        <f>HYPERLINK("http://www.ncbi.nlm.nih.gov/sites/entrez?db=unigene&amp;cmd=search&amp;term=Xl.34856", "Xl.34856")</f>
        <v>Xl.34856</v>
      </c>
      <c r="D718" s="6"/>
      <c r="F718" s="7" t="s">
        <v>3721</v>
      </c>
      <c r="N718" s="9" t="s">
        <v>3728</v>
      </c>
      <c r="O718" s="9" t="s">
        <v>3668</v>
      </c>
      <c r="P718" s="9" t="s">
        <v>3669</v>
      </c>
      <c r="Q718" s="9" t="s">
        <v>3670</v>
      </c>
      <c r="R718" s="9" t="s">
        <v>3671</v>
      </c>
      <c r="S718" s="9" t="s">
        <v>3629</v>
      </c>
      <c r="T718" s="1" t="s">
        <v>3630</v>
      </c>
      <c r="Z718" s="17"/>
    </row>
    <row r="719" spans="1:26" ht="14">
      <c r="A719" s="2" t="s">
        <v>2410</v>
      </c>
      <c r="B719" s="21">
        <v>2.2433099855303955</v>
      </c>
      <c r="C719" s="6" t="str">
        <f>HYPERLINK("http://www.ncbi.nlm.nih.gov/sites/entrez?db=unigene&amp;cmd=search&amp;term=Xl.4273", "Xl.4273")</f>
        <v>Xl.4273</v>
      </c>
      <c r="D719" s="6"/>
      <c r="F719" s="7" t="s">
        <v>3721</v>
      </c>
      <c r="Z719" s="17"/>
    </row>
    <row r="720" spans="1:26" ht="14">
      <c r="A720" s="2" t="s">
        <v>2405</v>
      </c>
      <c r="B720" s="21">
        <v>2.2434553007980798</v>
      </c>
      <c r="C720" s="6" t="str">
        <f>HYPERLINK("http://www.ncbi.nlm.nih.gov/sites/entrez?db=unigene&amp;cmd=search&amp;term=Xl.49109", "Xl.49109")</f>
        <v>Xl.49109</v>
      </c>
      <c r="D720" s="6"/>
      <c r="F720" s="7" t="s">
        <v>2406</v>
      </c>
      <c r="I720" s="2" t="s">
        <v>2407</v>
      </c>
      <c r="J720" s="2" t="s">
        <v>2408</v>
      </c>
      <c r="K720" s="2" t="s">
        <v>2409</v>
      </c>
      <c r="L720" s="1" t="s">
        <v>3474</v>
      </c>
      <c r="M720" s="2" t="s">
        <v>3727</v>
      </c>
      <c r="Z720" s="17"/>
    </row>
    <row r="721" spans="1:26" ht="14">
      <c r="A721" s="2" t="s">
        <v>2403</v>
      </c>
      <c r="B721" s="21">
        <v>2.2439413224570082</v>
      </c>
      <c r="C721" s="6" t="str">
        <f>HYPERLINK("http://www.ncbi.nlm.nih.gov/sites/entrez?db=unigene&amp;cmd=search&amp;term=Xl.5080", "Xl.5080")</f>
        <v>Xl.5080</v>
      </c>
      <c r="D721" s="6"/>
      <c r="F721" s="7" t="s">
        <v>2404</v>
      </c>
      <c r="N721" s="9" t="s">
        <v>3698</v>
      </c>
      <c r="O721" s="9" t="s">
        <v>3699</v>
      </c>
      <c r="P721" s="1" t="s">
        <v>3475</v>
      </c>
      <c r="Z721" s="17"/>
    </row>
    <row r="722" spans="1:26" ht="14">
      <c r="A722" s="2" t="s">
        <v>2504</v>
      </c>
      <c r="B722" s="21">
        <v>2.2456628109319205</v>
      </c>
      <c r="C722" s="6" t="str">
        <f>HYPERLINK("http://www.ncbi.nlm.nih.gov/sites/entrez?db=unigene&amp;cmd=search&amp;term=Xl.7580", "Xl.7580")</f>
        <v>Xl.7580</v>
      </c>
      <c r="D722" s="9" t="s">
        <v>2505</v>
      </c>
      <c r="E722" s="2" t="s">
        <v>2506</v>
      </c>
      <c r="F722" s="7" t="s">
        <v>2507</v>
      </c>
      <c r="I722" s="2" t="s">
        <v>2508</v>
      </c>
      <c r="J722" s="2" t="s">
        <v>2509</v>
      </c>
      <c r="K722" s="2" t="s">
        <v>2510</v>
      </c>
      <c r="L722" s="1" t="s">
        <v>2511</v>
      </c>
      <c r="M722" s="8" t="s">
        <v>3727</v>
      </c>
      <c r="Z722" s="17"/>
    </row>
    <row r="723" spans="1:26">
      <c r="A723" s="2" t="s">
        <v>2499</v>
      </c>
      <c r="B723" s="21">
        <v>2.2533560448585073</v>
      </c>
      <c r="C723" s="6" t="str">
        <f>HYPERLINK("http://www.ncbi.nlm.nih.gov/sites/entrez?db=unigene&amp;cmd=search&amp;term=Xl.10517", "Xl.10517")</f>
        <v>Xl.10517</v>
      </c>
      <c r="D723" s="6"/>
      <c r="F723" s="7" t="s">
        <v>2500</v>
      </c>
      <c r="I723" s="2" t="s">
        <v>2501</v>
      </c>
      <c r="J723" s="2" t="s">
        <v>2502</v>
      </c>
      <c r="K723" s="2" t="s">
        <v>2503</v>
      </c>
      <c r="L723" s="1" t="s">
        <v>3644</v>
      </c>
      <c r="M723" s="8" t="s">
        <v>3727</v>
      </c>
      <c r="N723" s="9" t="s">
        <v>3598</v>
      </c>
      <c r="O723" s="9" t="s">
        <v>3239</v>
      </c>
      <c r="P723" s="9" t="s">
        <v>3240</v>
      </c>
      <c r="Q723" s="9" t="s">
        <v>3241</v>
      </c>
      <c r="R723" s="9" t="s">
        <v>3242</v>
      </c>
      <c r="S723" s="9" t="s">
        <v>3243</v>
      </c>
      <c r="T723" s="1" t="s">
        <v>2402</v>
      </c>
    </row>
    <row r="724" spans="1:26" ht="14">
      <c r="A724" s="2" t="s">
        <v>2498</v>
      </c>
      <c r="B724" s="21">
        <v>2.2551005172722349</v>
      </c>
      <c r="C724" s="6" t="str">
        <f>HYPERLINK("http://www.ncbi.nlm.nih.gov/sites/entrez?db=unigene&amp;cmd=search&amp;term=Xl.9268", "Xl.9268")</f>
        <v>Xl.9268</v>
      </c>
      <c r="D724" s="6"/>
      <c r="F724" s="7" t="s">
        <v>3721</v>
      </c>
      <c r="Z724" s="17"/>
    </row>
    <row r="725" spans="1:26" ht="14">
      <c r="A725" s="2" t="s">
        <v>2493</v>
      </c>
      <c r="B725" s="21">
        <v>2.2552320874633462</v>
      </c>
      <c r="C725" s="6" t="str">
        <f>HYPERLINK("http://www.ncbi.nlm.nih.gov/sites/entrez?db=unigene&amp;cmd=search&amp;term=Xl.2961", "Xl.2961")</f>
        <v>Xl.2961</v>
      </c>
      <c r="D725" s="6"/>
      <c r="F725" s="7" t="s">
        <v>2494</v>
      </c>
      <c r="I725" s="2" t="s">
        <v>2495</v>
      </c>
      <c r="J725" s="2" t="s">
        <v>2496</v>
      </c>
      <c r="K725" s="2" t="s">
        <v>2497</v>
      </c>
      <c r="L725" s="1" t="s">
        <v>3644</v>
      </c>
      <c r="M725" s="8" t="s">
        <v>3727</v>
      </c>
      <c r="Z725" s="17"/>
    </row>
    <row r="726" spans="1:26">
      <c r="A726" s="2" t="s">
        <v>2488</v>
      </c>
      <c r="B726" s="21">
        <v>2.2570544318812997</v>
      </c>
      <c r="C726" s="6" t="str">
        <f>HYPERLINK("http://www.ncbi.nlm.nih.gov/sites/entrez?db=unigene&amp;cmd=search&amp;term=Xl.16562", "Xl.16562")</f>
        <v>Xl.16562</v>
      </c>
      <c r="D726" s="6"/>
      <c r="F726" s="7" t="s">
        <v>2489</v>
      </c>
      <c r="I726" s="2" t="s">
        <v>2490</v>
      </c>
      <c r="J726" s="2" t="s">
        <v>2491</v>
      </c>
      <c r="K726" s="2" t="s">
        <v>2492</v>
      </c>
      <c r="L726" s="1" t="s">
        <v>3628</v>
      </c>
      <c r="M726" s="8" t="s">
        <v>3727</v>
      </c>
    </row>
    <row r="727" spans="1:26" ht="14">
      <c r="A727" s="2" t="s">
        <v>2484</v>
      </c>
      <c r="B727" s="21">
        <v>2.2587511310131116</v>
      </c>
      <c r="C727" s="6" t="str">
        <f>HYPERLINK("http://www.ncbi.nlm.nih.gov/sites/entrez?db=unigene&amp;cmd=search&amp;term=Xl.55438", "Xl.55438")</f>
        <v>Xl.55438</v>
      </c>
      <c r="D727" s="6"/>
      <c r="F727" s="7"/>
      <c r="I727" s="2" t="s">
        <v>2485</v>
      </c>
      <c r="J727" s="2" t="s">
        <v>2486</v>
      </c>
      <c r="K727" s="2" t="s">
        <v>2487</v>
      </c>
      <c r="N727" s="9" t="s">
        <v>3728</v>
      </c>
      <c r="O727" s="9" t="s">
        <v>3668</v>
      </c>
      <c r="P727" s="9" t="s">
        <v>3669</v>
      </c>
      <c r="Q727" s="9" t="s">
        <v>3670</v>
      </c>
      <c r="R727" s="9" t="s">
        <v>3671</v>
      </c>
      <c r="S727" s="9" t="s">
        <v>3629</v>
      </c>
      <c r="T727" s="1" t="s">
        <v>3630</v>
      </c>
      <c r="Z727" s="17"/>
    </row>
    <row r="728" spans="1:26" ht="14">
      <c r="A728" s="2" t="s">
        <v>2479</v>
      </c>
      <c r="B728" s="21">
        <v>2.2597998912973112</v>
      </c>
      <c r="C728" s="6" t="str">
        <f>HYPERLINK("http://www.ncbi.nlm.nih.gov/sites/entrez?db=unigene&amp;cmd=search&amp;term=Xl.261", "Xl.261")</f>
        <v>Xl.261</v>
      </c>
      <c r="D728" s="6"/>
      <c r="F728" s="7"/>
      <c r="I728" s="2" t="s">
        <v>2480</v>
      </c>
      <c r="J728" s="2" t="s">
        <v>2481</v>
      </c>
      <c r="K728" s="2" t="s">
        <v>2482</v>
      </c>
      <c r="L728" s="1" t="s">
        <v>2483</v>
      </c>
      <c r="M728" s="8" t="s">
        <v>3727</v>
      </c>
      <c r="Z728" s="17"/>
    </row>
    <row r="729" spans="1:26" ht="14">
      <c r="A729" s="2" t="s">
        <v>2477</v>
      </c>
      <c r="B729" s="21">
        <v>2.2599247100360658</v>
      </c>
      <c r="C729" s="6" t="str">
        <f>HYPERLINK("http://www.ncbi.nlm.nih.gov/sites/entrez?db=unigene&amp;cmd=search&amp;term=Xl.52372", "Xl.52372")</f>
        <v>Xl.52372</v>
      </c>
      <c r="D729" s="9" t="s">
        <v>2478</v>
      </c>
      <c r="F729" s="7" t="s">
        <v>3721</v>
      </c>
      <c r="N729" s="9" t="s">
        <v>2877</v>
      </c>
      <c r="O729" s="1" t="s">
        <v>2876</v>
      </c>
      <c r="Z729" s="17"/>
    </row>
    <row r="730" spans="1:26" ht="14">
      <c r="A730" s="2" t="s">
        <v>2476</v>
      </c>
      <c r="B730" s="21">
        <v>2.2609993173119478</v>
      </c>
      <c r="C730" s="6" t="str">
        <f>HYPERLINK("http://www.ncbi.nlm.nih.gov/sites/entrez?db=unigene&amp;cmd=search&amp;term=Xl.5472", "Xl.5472")</f>
        <v>Xl.5472</v>
      </c>
      <c r="D730" s="6"/>
      <c r="F730" s="7" t="s">
        <v>3721</v>
      </c>
      <c r="Z730" s="17"/>
    </row>
    <row r="731" spans="1:26">
      <c r="A731" s="2" t="s">
        <v>2465</v>
      </c>
      <c r="B731" s="21">
        <v>2.2610961503994371</v>
      </c>
      <c r="C731" s="6" t="str">
        <f>HYPERLINK("http://www.ncbi.nlm.nih.gov/sites/entrez?db=unigene&amp;cmd=search&amp;term=Xl.13557", "Xl.13557")</f>
        <v>Xl.13557</v>
      </c>
      <c r="D731" s="6"/>
      <c r="F731" s="7"/>
      <c r="I731" s="2" t="s">
        <v>2466</v>
      </c>
      <c r="J731" s="2" t="s">
        <v>2467</v>
      </c>
      <c r="K731" s="2" t="s">
        <v>2468</v>
      </c>
      <c r="L731" s="1" t="s">
        <v>2469</v>
      </c>
      <c r="M731" s="8" t="s">
        <v>3727</v>
      </c>
    </row>
    <row r="732" spans="1:26" ht="14">
      <c r="A732" s="2" t="s">
        <v>2463</v>
      </c>
      <c r="B732" s="21">
        <v>2.2617523971256217</v>
      </c>
      <c r="C732" s="6" t="str">
        <f>HYPERLINK("http://www.ncbi.nlm.nih.gov/sites/entrez?db=unigene&amp;cmd=search&amp;term=Xl.484", "Xl.484")</f>
        <v>Xl.484</v>
      </c>
      <c r="D732" s="6"/>
      <c r="E732" s="2" t="s">
        <v>2464</v>
      </c>
      <c r="F732" s="7"/>
      <c r="N732" s="9" t="s">
        <v>2470</v>
      </c>
      <c r="O732" s="9" t="s">
        <v>2471</v>
      </c>
      <c r="P732" s="9" t="s">
        <v>2472</v>
      </c>
      <c r="Q732" s="9" t="s">
        <v>2473</v>
      </c>
      <c r="R732" s="9" t="s">
        <v>2474</v>
      </c>
      <c r="S732" s="1" t="s">
        <v>2475</v>
      </c>
      <c r="Z732" s="17"/>
    </row>
    <row r="733" spans="1:26">
      <c r="A733" s="2" t="s">
        <v>2462</v>
      </c>
      <c r="B733" s="21">
        <v>2.2661815259557643</v>
      </c>
      <c r="C733" s="6" t="str">
        <f>HYPERLINK("http://www.ncbi.nlm.nih.gov/sites/entrez?db=unigene&amp;cmd=search&amp;term=Xl.17899", "Xl.17899")</f>
        <v>Xl.17899</v>
      </c>
      <c r="D733" s="6"/>
      <c r="F733" s="7" t="s">
        <v>3721</v>
      </c>
    </row>
    <row r="734" spans="1:26" ht="14">
      <c r="A734" s="2" t="s">
        <v>2458</v>
      </c>
      <c r="B734" s="21">
        <v>2.2670795967425588</v>
      </c>
      <c r="C734" s="6" t="str">
        <f>HYPERLINK("http://www.ncbi.nlm.nih.gov/sites/entrez?db=unigene&amp;cmd=search&amp;term=Xl.47475", "Xl.47475")</f>
        <v>Xl.47475</v>
      </c>
      <c r="D734" s="6"/>
      <c r="F734" s="7"/>
      <c r="I734" s="2" t="s">
        <v>2459</v>
      </c>
      <c r="J734" s="2" t="s">
        <v>2460</v>
      </c>
      <c r="K734" s="2" t="s">
        <v>2461</v>
      </c>
      <c r="L734" s="1" t="s">
        <v>3271</v>
      </c>
      <c r="M734" s="8" t="s">
        <v>3727</v>
      </c>
      <c r="Z734" s="17"/>
    </row>
    <row r="735" spans="1:26" ht="14">
      <c r="A735" s="2" t="s">
        <v>2456</v>
      </c>
      <c r="B735" s="21">
        <v>2.2717955538147749</v>
      </c>
      <c r="C735" s="6" t="str">
        <f>HYPERLINK("http://www.ncbi.nlm.nih.gov/sites/entrez?db=unigene&amp;cmd=search&amp;term=Xl.32108", "Xl.32108")</f>
        <v>Xl.32108</v>
      </c>
      <c r="D735" s="6"/>
      <c r="F735" s="7" t="s">
        <v>2457</v>
      </c>
      <c r="N735" s="9" t="s">
        <v>3737</v>
      </c>
      <c r="O735" s="9" t="s">
        <v>3738</v>
      </c>
      <c r="P735" s="9" t="s">
        <v>3739</v>
      </c>
      <c r="Q735" s="1" t="s">
        <v>3419</v>
      </c>
      <c r="Z735" s="17"/>
    </row>
    <row r="736" spans="1:26" ht="14">
      <c r="A736" s="2" t="s">
        <v>2559</v>
      </c>
      <c r="B736" s="21">
        <v>2.2717984945465255</v>
      </c>
      <c r="C736" s="6" t="str">
        <f>HYPERLINK("http://www.ncbi.nlm.nih.gov/sites/entrez?db=unigene&amp;cmd=search&amp;term=Xl.52233", "Xl.52233")</f>
        <v>Xl.52233</v>
      </c>
      <c r="D736" s="6"/>
      <c r="F736" s="7"/>
      <c r="I736" s="2" t="s">
        <v>2560</v>
      </c>
      <c r="J736" s="2" t="s">
        <v>2561</v>
      </c>
      <c r="K736" s="2" t="s">
        <v>2455</v>
      </c>
      <c r="L736" s="1" t="s">
        <v>3322</v>
      </c>
      <c r="M736" s="1" t="s">
        <v>3365</v>
      </c>
      <c r="Z736" s="17"/>
    </row>
    <row r="737" spans="1:26">
      <c r="A737" s="2" t="s">
        <v>2557</v>
      </c>
      <c r="B737" s="21">
        <v>2.2728250927626306</v>
      </c>
      <c r="C737" s="6" t="str">
        <f>HYPERLINK("http://www.ncbi.nlm.nih.gov/sites/entrez?db=unigene&amp;cmd=search&amp;term=Xl.24494", "Xl.24494")</f>
        <v>Xl.24494</v>
      </c>
      <c r="D737" s="9" t="s">
        <v>2558</v>
      </c>
      <c r="F737" s="7" t="s">
        <v>3721</v>
      </c>
      <c r="N737" s="9" t="s">
        <v>3737</v>
      </c>
      <c r="O737" s="9" t="s">
        <v>3323</v>
      </c>
      <c r="P737" s="9" t="s">
        <v>3324</v>
      </c>
      <c r="Q737" s="9" t="s">
        <v>3325</v>
      </c>
      <c r="R737" s="9" t="s">
        <v>3326</v>
      </c>
      <c r="S737" s="9" t="s">
        <v>3327</v>
      </c>
    </row>
    <row r="738" spans="1:26" ht="14">
      <c r="A738" s="2" t="s">
        <v>2556</v>
      </c>
      <c r="B738" s="21">
        <v>2.2761456998713951</v>
      </c>
      <c r="C738" s="6" t="str">
        <f>HYPERLINK("http://www.ncbi.nlm.nih.gov/sites/entrez?db=unigene&amp;cmd=search&amp;term=Xl.56725", "Xl.56725")</f>
        <v>Xl.56725</v>
      </c>
      <c r="D738" s="6"/>
      <c r="F738" s="7" t="s">
        <v>3721</v>
      </c>
      <c r="Z738" s="17"/>
    </row>
    <row r="739" spans="1:26" ht="14">
      <c r="A739" s="2" t="s">
        <v>2555</v>
      </c>
      <c r="B739" s="21">
        <v>2.2776028711115219</v>
      </c>
      <c r="C739" s="6" t="str">
        <f>HYPERLINK("http://www.ncbi.nlm.nih.gov/sites/entrez?db=unigene&amp;cmd=search&amp;term=Xl.8936", "Xl.8936")</f>
        <v>Xl.8936</v>
      </c>
      <c r="D739" s="6"/>
      <c r="F739" s="7" t="s">
        <v>3721</v>
      </c>
      <c r="Z739" s="17"/>
    </row>
    <row r="740" spans="1:26" ht="14">
      <c r="A740" s="2" t="s">
        <v>2554</v>
      </c>
      <c r="B740" s="21">
        <v>2.279242317666645</v>
      </c>
      <c r="C740" s="6" t="str">
        <f>HYPERLINK("http://www.ncbi.nlm.nih.gov/sites/entrez?db=unigene&amp;cmd=search&amp;term=Xl.9651", "Xl.9651")</f>
        <v>Xl.9651</v>
      </c>
      <c r="D740" s="6"/>
      <c r="F740" s="7" t="s">
        <v>3721</v>
      </c>
      <c r="Z740" s="17"/>
    </row>
    <row r="741" spans="1:26">
      <c r="A741" s="2" t="s">
        <v>2548</v>
      </c>
      <c r="B741" s="21">
        <v>2.2797323203727129</v>
      </c>
      <c r="C741" s="6" t="str">
        <f>HYPERLINK("http://www.ncbi.nlm.nih.gov/sites/entrez?db=unigene&amp;cmd=search&amp;term=Xl.23563", "Xl.23563")</f>
        <v>Xl.23563</v>
      </c>
      <c r="D741" s="6"/>
      <c r="E741" s="2" t="s">
        <v>2549</v>
      </c>
      <c r="F741" s="7" t="s">
        <v>2550</v>
      </c>
      <c r="I741" s="2" t="s">
        <v>2551</v>
      </c>
      <c r="J741" s="2" t="s">
        <v>2552</v>
      </c>
      <c r="K741" s="2" t="s">
        <v>2553</v>
      </c>
      <c r="L741" s="1" t="s">
        <v>3628</v>
      </c>
      <c r="M741" s="8" t="s">
        <v>3727</v>
      </c>
    </row>
    <row r="742" spans="1:26" ht="14">
      <c r="A742" s="2" t="s">
        <v>2547</v>
      </c>
      <c r="B742" s="21">
        <v>2.2804301784302861</v>
      </c>
      <c r="C742" s="6" t="str">
        <f>HYPERLINK("http://www.ncbi.nlm.nih.gov/sites/entrez?db=unigene&amp;cmd=search&amp;term=Xl.56272", "Xl.56272")</f>
        <v>Xl.56272</v>
      </c>
      <c r="D742" s="6"/>
      <c r="F742" s="7" t="s">
        <v>3721</v>
      </c>
      <c r="N742" s="9" t="s">
        <v>3728</v>
      </c>
      <c r="O742" s="9" t="s">
        <v>3668</v>
      </c>
      <c r="P742" s="9" t="s">
        <v>3669</v>
      </c>
      <c r="Q742" s="9" t="s">
        <v>3670</v>
      </c>
      <c r="R742" s="9" t="s">
        <v>3671</v>
      </c>
      <c r="S742" s="9" t="s">
        <v>3629</v>
      </c>
      <c r="T742" s="1" t="s">
        <v>3630</v>
      </c>
      <c r="Z742" s="17"/>
    </row>
    <row r="743" spans="1:26">
      <c r="A743" s="2" t="s">
        <v>2541</v>
      </c>
      <c r="B743" s="21">
        <v>2.2855102401856344</v>
      </c>
      <c r="C743" s="6" t="str">
        <f>HYPERLINK("http://www.ncbi.nlm.nih.gov/sites/entrez?db=unigene&amp;cmd=search&amp;term=Xl.22549", "Xl.22549")</f>
        <v>Xl.22549</v>
      </c>
      <c r="D743" s="6"/>
      <c r="F743" s="7" t="s">
        <v>3721</v>
      </c>
      <c r="I743" s="2" t="s">
        <v>2542</v>
      </c>
      <c r="J743" s="2" t="s">
        <v>2543</v>
      </c>
      <c r="K743" s="2" t="s">
        <v>2544</v>
      </c>
      <c r="L743" s="1" t="s">
        <v>2545</v>
      </c>
      <c r="M743" s="8" t="s">
        <v>3727</v>
      </c>
    </row>
    <row r="744" spans="1:26">
      <c r="A744" s="2" t="s">
        <v>2540</v>
      </c>
      <c r="B744" s="21">
        <v>2.289446418251091</v>
      </c>
      <c r="C744" s="6" t="str">
        <f>HYPERLINK("http://www.ncbi.nlm.nih.gov/sites/entrez?db=unigene&amp;cmd=search&amp;term=Xl.11941", "Xl.11941")</f>
        <v>Xl.11941</v>
      </c>
      <c r="D744" s="6"/>
      <c r="F744" s="7" t="s">
        <v>3721</v>
      </c>
      <c r="N744" s="9" t="s">
        <v>3728</v>
      </c>
      <c r="O744" s="9" t="s">
        <v>3750</v>
      </c>
      <c r="P744" s="9" t="s">
        <v>3105</v>
      </c>
      <c r="Q744" s="9" t="s">
        <v>3106</v>
      </c>
      <c r="R744" s="9" t="s">
        <v>3012</v>
      </c>
      <c r="S744" s="1" t="s">
        <v>2546</v>
      </c>
    </row>
    <row r="745" spans="1:26" ht="14">
      <c r="A745" s="2" t="s">
        <v>2539</v>
      </c>
      <c r="B745" s="21">
        <v>2.2913927707774278</v>
      </c>
      <c r="C745" s="6" t="str">
        <f>HYPERLINK("http://www.ncbi.nlm.nih.gov/sites/entrez?db=unigene&amp;cmd=search&amp;term=Xl.6394", "Xl.6394")</f>
        <v>Xl.6394</v>
      </c>
      <c r="D745" s="6"/>
      <c r="F745" s="7" t="s">
        <v>3721</v>
      </c>
      <c r="Z745" s="17"/>
    </row>
    <row r="746" spans="1:26" ht="14">
      <c r="A746" s="2" t="s">
        <v>2538</v>
      </c>
      <c r="B746" s="21">
        <v>2.2934411791107308</v>
      </c>
      <c r="C746" s="6" t="str">
        <f>HYPERLINK("http://www.ncbi.nlm.nih.gov/sites/entrez?db=unigene&amp;cmd=search&amp;term=Xl.54057", "Xl.54057")</f>
        <v>Xl.54057</v>
      </c>
      <c r="D746" s="6"/>
      <c r="F746" s="7"/>
      <c r="Z746" s="17"/>
    </row>
    <row r="747" spans="1:26">
      <c r="A747" s="2" t="s">
        <v>2533</v>
      </c>
      <c r="B747" s="21">
        <v>2.2948829787387046</v>
      </c>
      <c r="C747" s="6" t="str">
        <f>HYPERLINK("http://www.ncbi.nlm.nih.gov/sites/entrez?db=unigene&amp;cmd=search&amp;term=Xl.19409", "Xl.19409")</f>
        <v>Xl.19409</v>
      </c>
      <c r="D747" s="6"/>
      <c r="F747" s="7" t="s">
        <v>2534</v>
      </c>
      <c r="I747" s="2" t="s">
        <v>2535</v>
      </c>
      <c r="J747" s="2" t="s">
        <v>2536</v>
      </c>
      <c r="K747" s="2" t="s">
        <v>2537</v>
      </c>
      <c r="L747" s="1" t="s">
        <v>3040</v>
      </c>
      <c r="M747" s="8" t="s">
        <v>3727</v>
      </c>
    </row>
    <row r="748" spans="1:26" ht="14">
      <c r="A748" s="2" t="s">
        <v>2524</v>
      </c>
      <c r="B748" s="21">
        <v>2.2968424652681678</v>
      </c>
      <c r="C748" s="6" t="str">
        <f>HYPERLINK("http://www.ncbi.nlm.nih.gov/sites/entrez?db=unigene&amp;cmd=search&amp;term=Xl.52746", "Xl.52746")</f>
        <v>Xl.52746</v>
      </c>
      <c r="D748" s="9" t="s">
        <v>2525</v>
      </c>
      <c r="F748" s="7" t="s">
        <v>2526</v>
      </c>
      <c r="I748" s="2" t="s">
        <v>2527</v>
      </c>
      <c r="J748" s="2" t="s">
        <v>2528</v>
      </c>
      <c r="K748" s="2" t="s">
        <v>2529</v>
      </c>
      <c r="L748" s="1" t="s">
        <v>2530</v>
      </c>
      <c r="M748" s="8" t="s">
        <v>3727</v>
      </c>
      <c r="N748" s="9" t="s">
        <v>3768</v>
      </c>
      <c r="O748" s="9" t="s">
        <v>3041</v>
      </c>
      <c r="P748" s="9" t="s">
        <v>3042</v>
      </c>
      <c r="Z748" s="17"/>
    </row>
    <row r="749" spans="1:26" ht="14">
      <c r="A749" s="2" t="s">
        <v>2521</v>
      </c>
      <c r="B749" s="21">
        <v>2.2986102307940648</v>
      </c>
      <c r="C749" s="6" t="str">
        <f>HYPERLINK("http://www.ncbi.nlm.nih.gov/sites/entrez?db=unigene&amp;cmd=search&amp;term=Xl.7673", "Xl.7673")</f>
        <v>Xl.7673</v>
      </c>
      <c r="D749" s="9" t="s">
        <v>2522</v>
      </c>
      <c r="F749" s="7" t="s">
        <v>2523</v>
      </c>
      <c r="N749" s="9" t="s">
        <v>3598</v>
      </c>
      <c r="O749" s="9" t="s">
        <v>2531</v>
      </c>
      <c r="P749" s="1" t="s">
        <v>2532</v>
      </c>
      <c r="Z749" s="17"/>
    </row>
    <row r="750" spans="1:26">
      <c r="A750" s="2" t="s">
        <v>2518</v>
      </c>
      <c r="B750" s="21">
        <v>2.2999021333733984</v>
      </c>
      <c r="C750" s="6" t="str">
        <f>HYPERLINK("http://www.ncbi.nlm.nih.gov/sites/entrez?db=unigene&amp;cmd=search&amp;term=Xl.13495", "Xl.13495")</f>
        <v>Xl.13495</v>
      </c>
      <c r="D750" s="9" t="s">
        <v>2519</v>
      </c>
      <c r="F750" s="7" t="s">
        <v>2520</v>
      </c>
    </row>
    <row r="751" spans="1:26" ht="14">
      <c r="A751" s="2" t="s">
        <v>2615</v>
      </c>
      <c r="B751" s="21">
        <v>2.301720758422265</v>
      </c>
      <c r="C751" s="6" t="str">
        <f>HYPERLINK("http://www.ncbi.nlm.nih.gov/sites/entrez?db=unigene&amp;cmd=search&amp;term=Xl.29741", "Xl.29741")</f>
        <v>Xl.29741</v>
      </c>
      <c r="D751" s="6"/>
      <c r="F751" s="7" t="s">
        <v>2512</v>
      </c>
      <c r="I751" s="2" t="s">
        <v>2513</v>
      </c>
      <c r="J751" s="2" t="s">
        <v>2514</v>
      </c>
      <c r="K751" s="2" t="s">
        <v>2515</v>
      </c>
      <c r="L751" s="1" t="s">
        <v>2516</v>
      </c>
      <c r="M751" s="8" t="s">
        <v>3727</v>
      </c>
      <c r="Z751" s="17"/>
    </row>
    <row r="752" spans="1:26">
      <c r="A752" s="2" t="s">
        <v>2613</v>
      </c>
      <c r="B752" s="21">
        <v>2.3020763636032844</v>
      </c>
      <c r="C752" s="6" t="str">
        <f>HYPERLINK("http://www.ncbi.nlm.nih.gov/sites/entrez?db=unigene&amp;cmd=search&amp;term=Xl.22224", "Xl.22224")</f>
        <v>Xl.22224</v>
      </c>
      <c r="D752" s="6"/>
      <c r="F752" s="7" t="s">
        <v>2614</v>
      </c>
      <c r="N752" s="9" t="s">
        <v>3728</v>
      </c>
      <c r="O752" s="9" t="s">
        <v>3668</v>
      </c>
      <c r="P752" s="9" t="s">
        <v>3669</v>
      </c>
      <c r="Q752" s="9" t="s">
        <v>3670</v>
      </c>
      <c r="R752" s="1" t="s">
        <v>2517</v>
      </c>
    </row>
    <row r="753" spans="1:26" ht="14">
      <c r="A753" s="2" t="s">
        <v>2612</v>
      </c>
      <c r="B753" s="21">
        <v>2.3065965133668853</v>
      </c>
      <c r="C753" s="6" t="str">
        <f>HYPERLINK("http://www.ncbi.nlm.nih.gov/sites/entrez?db=unigene&amp;cmd=search&amp;term=Xl.55790", "Xl.55790")</f>
        <v>Xl.55790</v>
      </c>
      <c r="D753" s="6"/>
      <c r="F753" s="7" t="s">
        <v>3721</v>
      </c>
      <c r="Z753" s="17"/>
    </row>
    <row r="754" spans="1:26" ht="14">
      <c r="A754" s="2" t="s">
        <v>2610</v>
      </c>
      <c r="B754" s="21">
        <v>2.3070718466477382</v>
      </c>
      <c r="C754" s="6" t="str">
        <f>HYPERLINK("http://www.ncbi.nlm.nih.gov/sites/entrez?db=unigene&amp;cmd=search&amp;term=Xl.46919", "Xl.46919")</f>
        <v>Xl.46919</v>
      </c>
      <c r="D754" s="9" t="s">
        <v>2611</v>
      </c>
      <c r="F754" s="7" t="s">
        <v>3721</v>
      </c>
      <c r="Z754" s="17"/>
    </row>
    <row r="755" spans="1:26" ht="14">
      <c r="A755" s="2" t="s">
        <v>2609</v>
      </c>
      <c r="B755" s="21">
        <v>2.3081301662165536</v>
      </c>
      <c r="C755" s="6" t="str">
        <f>HYPERLINK("http://www.ncbi.nlm.nih.gov/sites/entrez?db=unigene&amp;cmd=search&amp;term=Xl.55275", "Xl.55275")</f>
        <v>Xl.55275</v>
      </c>
      <c r="D755" s="6"/>
      <c r="F755" s="7" t="s">
        <v>3721</v>
      </c>
      <c r="Z755" s="17"/>
    </row>
    <row r="756" spans="1:26" ht="14">
      <c r="A756" s="2" t="s">
        <v>2607</v>
      </c>
      <c r="B756" s="21">
        <v>2.3101961532625341</v>
      </c>
      <c r="C756" s="6" t="str">
        <f>HYPERLINK("http://www.ncbi.nlm.nih.gov/sites/entrez?db=unigene&amp;cmd=search&amp;term=Xl.51758", "Xl.51758")</f>
        <v>Xl.51758</v>
      </c>
      <c r="D756" s="2" t="s">
        <v>3085</v>
      </c>
      <c r="F756" s="7" t="s">
        <v>2608</v>
      </c>
      <c r="Z756" s="17"/>
    </row>
    <row r="757" spans="1:26" ht="14">
      <c r="A757" s="2" t="s">
        <v>2605</v>
      </c>
      <c r="B757" s="21">
        <v>2.3154932320442176</v>
      </c>
      <c r="C757" s="6" t="str">
        <f>HYPERLINK("http://www.ncbi.nlm.nih.gov/sites/entrez?db=unigene&amp;cmd=search&amp;term=Xl.49837", "Xl.49837")</f>
        <v>Xl.49837</v>
      </c>
      <c r="D757" s="6"/>
      <c r="F757" s="7" t="s">
        <v>2606</v>
      </c>
      <c r="Z757" s="17"/>
    </row>
    <row r="758" spans="1:26" ht="14">
      <c r="A758" s="2" t="s">
        <v>2600</v>
      </c>
      <c r="B758" s="21">
        <v>2.3165103181087088</v>
      </c>
      <c r="C758" s="6" t="str">
        <f>HYPERLINK("http://www.ncbi.nlm.nih.gov/sites/entrez?db=unigene&amp;cmd=search&amp;term=Xl.53585", "Xl.53585")</f>
        <v>Xl.53585</v>
      </c>
      <c r="D758" s="9" t="s">
        <v>2601</v>
      </c>
      <c r="F758" s="7"/>
      <c r="I758" s="2" t="s">
        <v>2602</v>
      </c>
      <c r="J758" s="2" t="s">
        <v>2603</v>
      </c>
      <c r="K758" s="2" t="s">
        <v>2604</v>
      </c>
      <c r="L758" s="1" t="s">
        <v>3463</v>
      </c>
      <c r="M758" s="8" t="s">
        <v>3727</v>
      </c>
      <c r="Z758" s="17"/>
    </row>
    <row r="759" spans="1:26">
      <c r="A759" s="2" t="s">
        <v>2598</v>
      </c>
      <c r="B759" s="21">
        <v>2.31662879666125</v>
      </c>
      <c r="C759" s="6" t="str">
        <f>HYPERLINK("http://www.ncbi.nlm.nih.gov/sites/entrez?db=unigene&amp;cmd=search&amp;term=Xl.24181", "Xl.24181")</f>
        <v>Xl.24181</v>
      </c>
      <c r="D759" s="6"/>
      <c r="F759" s="7" t="s">
        <v>2599</v>
      </c>
      <c r="N759" s="9" t="s">
        <v>3728</v>
      </c>
      <c r="O759" s="1" t="s">
        <v>3464</v>
      </c>
    </row>
    <row r="760" spans="1:26">
      <c r="A760" s="2" t="s">
        <v>2592</v>
      </c>
      <c r="B760" s="21">
        <v>2.3180759654283447</v>
      </c>
      <c r="C760" s="6" t="str">
        <f>HYPERLINK("http://www.ncbi.nlm.nih.gov/sites/entrez?db=unigene&amp;cmd=search&amp;term=Xl.19215", "Xl.19215")</f>
        <v>Xl.19215</v>
      </c>
      <c r="D760" s="9" t="s">
        <v>2593</v>
      </c>
      <c r="F760" s="7" t="s">
        <v>2594</v>
      </c>
      <c r="I760" s="8" t="s">
        <v>2595</v>
      </c>
      <c r="J760" s="2" t="s">
        <v>2596</v>
      </c>
      <c r="K760" s="2" t="s">
        <v>2597</v>
      </c>
      <c r="L760" s="1" t="s">
        <v>2901</v>
      </c>
      <c r="M760" s="8" t="s">
        <v>3727</v>
      </c>
    </row>
    <row r="761" spans="1:26">
      <c r="A761" s="2" t="s">
        <v>2581</v>
      </c>
      <c r="B761" s="21">
        <v>2.3201868301470125</v>
      </c>
      <c r="C761" s="6" t="str">
        <f>HYPERLINK("http://www.ncbi.nlm.nih.gov/sites/entrez?db=unigene&amp;cmd=search&amp;term=Xl.1213", "Xl.1213")</f>
        <v>Xl.1213</v>
      </c>
      <c r="D761" s="9" t="s">
        <v>2582</v>
      </c>
      <c r="E761" s="2" t="s">
        <v>2583</v>
      </c>
      <c r="F761" s="7" t="s">
        <v>2584</v>
      </c>
      <c r="I761" s="2" t="s">
        <v>2585</v>
      </c>
      <c r="J761" s="2" t="s">
        <v>2586</v>
      </c>
      <c r="K761" s="2" t="s">
        <v>2587</v>
      </c>
      <c r="L761" s="1" t="s">
        <v>2588</v>
      </c>
      <c r="M761" s="8" t="s">
        <v>3727</v>
      </c>
      <c r="N761" s="9" t="s">
        <v>3728</v>
      </c>
      <c r="O761" s="9" t="s">
        <v>3750</v>
      </c>
      <c r="P761" s="9" t="s">
        <v>3751</v>
      </c>
      <c r="Q761" s="9" t="s">
        <v>2902</v>
      </c>
      <c r="R761" s="9" t="s">
        <v>2903</v>
      </c>
      <c r="S761" s="1" t="s">
        <v>2904</v>
      </c>
    </row>
    <row r="762" spans="1:26" ht="14">
      <c r="A762" s="2" t="s">
        <v>2580</v>
      </c>
      <c r="B762" s="21">
        <v>2.3224251653005137</v>
      </c>
      <c r="C762" s="6" t="str">
        <f>HYPERLINK("http://www.ncbi.nlm.nih.gov/sites/entrez?db=unigene&amp;cmd=search&amp;term=Xl.4760", "Xl.4760")</f>
        <v>Xl.4760</v>
      </c>
      <c r="D762" s="6"/>
      <c r="F762" s="7" t="s">
        <v>3721</v>
      </c>
      <c r="N762" s="9" t="s">
        <v>3768</v>
      </c>
      <c r="O762" s="9" t="s">
        <v>3553</v>
      </c>
      <c r="P762" s="9" t="s">
        <v>2589</v>
      </c>
      <c r="Q762" s="9" t="s">
        <v>2590</v>
      </c>
      <c r="R762" s="1" t="s">
        <v>2591</v>
      </c>
      <c r="Z762" s="17"/>
    </row>
    <row r="763" spans="1:26">
      <c r="A763" s="2" t="s">
        <v>2575</v>
      </c>
      <c r="B763" s="21">
        <v>2.3274748841856274</v>
      </c>
      <c r="C763" s="6" t="str">
        <f>HYPERLINK("http://www.ncbi.nlm.nih.gov/sites/entrez?db=unigene&amp;cmd=search&amp;term=Xl.21542", "Xl.21542")</f>
        <v>Xl.21542</v>
      </c>
      <c r="D763" s="6"/>
      <c r="E763" s="2" t="s">
        <v>2576</v>
      </c>
      <c r="F763" s="7" t="s">
        <v>2577</v>
      </c>
      <c r="I763" s="2" t="s">
        <v>3505</v>
      </c>
      <c r="J763" s="2" t="s">
        <v>3504</v>
      </c>
      <c r="K763" s="2" t="s">
        <v>3506</v>
      </c>
      <c r="L763" s="1" t="s">
        <v>2578</v>
      </c>
      <c r="M763" s="8" t="s">
        <v>3727</v>
      </c>
    </row>
    <row r="764" spans="1:26" ht="14">
      <c r="A764" s="2" t="s">
        <v>2572</v>
      </c>
      <c r="B764" s="21">
        <v>2.3278409500018751</v>
      </c>
      <c r="C764" s="6" t="str">
        <f>HYPERLINK("http://www.ncbi.nlm.nih.gov/sites/entrez?db=unigene&amp;cmd=search&amp;term=Xl.42521", "Xl.42521")</f>
        <v>Xl.42521</v>
      </c>
      <c r="D764" s="9" t="s">
        <v>2573</v>
      </c>
      <c r="F764" s="7" t="s">
        <v>2574</v>
      </c>
      <c r="N764" s="9" t="s">
        <v>3728</v>
      </c>
      <c r="O764" s="9" t="s">
        <v>3668</v>
      </c>
      <c r="P764" s="9" t="s">
        <v>3669</v>
      </c>
      <c r="Q764" s="9" t="s">
        <v>3670</v>
      </c>
      <c r="R764" s="9" t="s">
        <v>3671</v>
      </c>
      <c r="S764" s="9" t="s">
        <v>3508</v>
      </c>
      <c r="T764" s="1" t="s">
        <v>2579</v>
      </c>
      <c r="Z764" s="17"/>
    </row>
    <row r="765" spans="1:26">
      <c r="A765" s="2" t="s">
        <v>2567</v>
      </c>
      <c r="B765" s="21">
        <v>2.3308264131534342</v>
      </c>
      <c r="C765" s="6" t="str">
        <f>HYPERLINK("http://www.ncbi.nlm.nih.gov/sites/entrez?db=unigene&amp;cmd=search&amp;term=Xl.1033", "Xl.1033")</f>
        <v>Xl.1033</v>
      </c>
      <c r="D765" s="6"/>
      <c r="F765" s="7" t="s">
        <v>2568</v>
      </c>
      <c r="I765" s="2" t="s">
        <v>2569</v>
      </c>
      <c r="J765" s="2" t="s">
        <v>2570</v>
      </c>
      <c r="K765" s="2" t="s">
        <v>2571</v>
      </c>
      <c r="L765" s="1" t="s">
        <v>3552</v>
      </c>
      <c r="M765" s="8" t="s">
        <v>3727</v>
      </c>
    </row>
    <row r="766" spans="1:26">
      <c r="A766" s="2" t="s">
        <v>2566</v>
      </c>
      <c r="B766" s="21">
        <v>2.3314911155113012</v>
      </c>
      <c r="C766" s="6" t="str">
        <f>HYPERLINK("http://www.ncbi.nlm.nih.gov/sites/entrez?db=unigene&amp;cmd=search&amp;term=Xl.1856", "Xl.1856")</f>
        <v>Xl.1856</v>
      </c>
      <c r="D766" s="6"/>
      <c r="F766" s="7" t="s">
        <v>3721</v>
      </c>
      <c r="N766" s="9" t="s">
        <v>3768</v>
      </c>
      <c r="O766" s="9" t="s">
        <v>3553</v>
      </c>
    </row>
    <row r="767" spans="1:26" ht="14">
      <c r="A767" s="2" t="s">
        <v>2564</v>
      </c>
      <c r="B767" s="21">
        <v>2.3374581581958278</v>
      </c>
      <c r="C767" s="6" t="str">
        <f>HYPERLINK("http://www.ncbi.nlm.nih.gov/sites/entrez?db=unigene&amp;cmd=search&amp;term=Xl.50457", "Xl.50457")</f>
        <v>Xl.50457</v>
      </c>
      <c r="D767" s="9" t="s">
        <v>2565</v>
      </c>
      <c r="F767" s="7" t="s">
        <v>3721</v>
      </c>
      <c r="Z767" s="17"/>
    </row>
    <row r="768" spans="1:26" ht="14">
      <c r="A768" s="2" t="s">
        <v>2666</v>
      </c>
      <c r="B768" s="21">
        <v>2.3416296186773229</v>
      </c>
      <c r="C768" s="6" t="str">
        <f>HYPERLINK("http://www.ncbi.nlm.nih.gov/sites/entrez?db=unigene&amp;cmd=search&amp;term=Xl.48288", "Xl.48288")</f>
        <v>Xl.48288</v>
      </c>
      <c r="D768" s="6"/>
      <c r="F768" s="7"/>
      <c r="G768" s="2" t="s">
        <v>2667</v>
      </c>
      <c r="H768" s="2" t="s">
        <v>2668</v>
      </c>
      <c r="I768" s="2" t="s">
        <v>2669</v>
      </c>
      <c r="J768" s="2" t="s">
        <v>2668</v>
      </c>
      <c r="K768" s="2" t="s">
        <v>2562</v>
      </c>
      <c r="L768" s="1" t="s">
        <v>2563</v>
      </c>
      <c r="M768" s="1" t="s">
        <v>3248</v>
      </c>
      <c r="Z768" s="17"/>
    </row>
    <row r="769" spans="1:26">
      <c r="A769" s="2" t="s">
        <v>2660</v>
      </c>
      <c r="B769" s="21">
        <v>2.3459519211034476</v>
      </c>
      <c r="C769" s="6" t="str">
        <f>HYPERLINK("http://www.ncbi.nlm.nih.gov/sites/entrez?db=unigene&amp;cmd=search&amp;term=Xl.11499", "Xl.11499")</f>
        <v>Xl.11499</v>
      </c>
      <c r="D769" s="6"/>
      <c r="F769" s="7" t="s">
        <v>2661</v>
      </c>
      <c r="I769" s="2" t="s">
        <v>2662</v>
      </c>
      <c r="J769" s="2" t="s">
        <v>2663</v>
      </c>
      <c r="K769" s="2" t="s">
        <v>2664</v>
      </c>
      <c r="L769" s="1" t="s">
        <v>2665</v>
      </c>
      <c r="M769" s="1" t="s">
        <v>3248</v>
      </c>
    </row>
    <row r="770" spans="1:26" ht="14">
      <c r="A770" s="2" t="s">
        <v>2654</v>
      </c>
      <c r="B770" s="21">
        <v>2.3491586130357036</v>
      </c>
      <c r="C770" s="6" t="str">
        <f>HYPERLINK("http://www.ncbi.nlm.nih.gov/sites/entrez?db=unigene&amp;cmd=search&amp;term=Xl.55973", "Xl.55973")</f>
        <v>Xl.55973</v>
      </c>
      <c r="D770" s="6"/>
      <c r="F770" s="7"/>
      <c r="G770" s="2" t="s">
        <v>2656</v>
      </c>
      <c r="H770" s="2" t="s">
        <v>2655</v>
      </c>
      <c r="I770" s="2" t="s">
        <v>2657</v>
      </c>
      <c r="J770" s="2" t="s">
        <v>2658</v>
      </c>
      <c r="K770" s="2" t="s">
        <v>2659</v>
      </c>
      <c r="L770" s="1" t="s">
        <v>3628</v>
      </c>
      <c r="M770" s="8" t="s">
        <v>3727</v>
      </c>
      <c r="Z770" s="17"/>
    </row>
    <row r="771" spans="1:26" ht="14">
      <c r="A771" s="2" t="s">
        <v>2649</v>
      </c>
      <c r="B771" s="21">
        <v>2.3513321440094952</v>
      </c>
      <c r="C771" s="6" t="str">
        <f>HYPERLINK("http://www.ncbi.nlm.nih.gov/sites/entrez?db=unigene&amp;cmd=search&amp;term=Xl.48834", "Xl.48834")</f>
        <v>Xl.48834</v>
      </c>
      <c r="D771" s="6"/>
      <c r="F771" s="7"/>
      <c r="G771" s="2" t="s">
        <v>2650</v>
      </c>
      <c r="H771" s="2" t="s">
        <v>2651</v>
      </c>
      <c r="I771" s="2" t="s">
        <v>2652</v>
      </c>
      <c r="J771" s="2" t="s">
        <v>2651</v>
      </c>
      <c r="K771" s="2" t="s">
        <v>2653</v>
      </c>
      <c r="L771" s="1" t="s">
        <v>3644</v>
      </c>
      <c r="M771" s="8" t="s">
        <v>3727</v>
      </c>
      <c r="N771" s="9" t="s">
        <v>3728</v>
      </c>
      <c r="O771" s="9" t="s">
        <v>3668</v>
      </c>
      <c r="P771" s="9" t="s">
        <v>3669</v>
      </c>
      <c r="Q771" s="9" t="s">
        <v>3670</v>
      </c>
      <c r="R771" s="9" t="s">
        <v>3671</v>
      </c>
      <c r="S771" s="9" t="s">
        <v>3629</v>
      </c>
      <c r="T771" s="1" t="s">
        <v>3630</v>
      </c>
      <c r="Z771" s="17"/>
    </row>
    <row r="772" spans="1:26" ht="14">
      <c r="A772" s="2" t="s">
        <v>2648</v>
      </c>
      <c r="B772" s="21">
        <v>2.352405369031239</v>
      </c>
      <c r="C772" s="6" t="str">
        <f>HYPERLINK("http://www.ncbi.nlm.nih.gov/sites/entrez?db=unigene&amp;cmd=search&amp;term=Xl.50980", "Xl.50980")</f>
        <v>Xl.50980</v>
      </c>
      <c r="D772" s="2" t="s">
        <v>3085</v>
      </c>
      <c r="F772" s="7"/>
      <c r="Z772" s="17"/>
    </row>
    <row r="773" spans="1:26" ht="14">
      <c r="A773" s="2" t="s">
        <v>2642</v>
      </c>
      <c r="B773" s="21">
        <v>2.3615808828829503</v>
      </c>
      <c r="C773" s="6" t="str">
        <f>HYPERLINK("http://www.ncbi.nlm.nih.gov/sites/entrez?db=unigene&amp;cmd=search&amp;term=Xl.55863", "Xl.55863")</f>
        <v>Xl.55863</v>
      </c>
      <c r="D773" s="9" t="s">
        <v>2643</v>
      </c>
      <c r="F773" s="7" t="s">
        <v>2644</v>
      </c>
      <c r="I773" s="2" t="s">
        <v>2645</v>
      </c>
      <c r="J773" s="2" t="s">
        <v>2646</v>
      </c>
      <c r="K773" s="2" t="s">
        <v>2647</v>
      </c>
      <c r="L773" s="1" t="s">
        <v>3374</v>
      </c>
      <c r="M773" s="8" t="s">
        <v>3727</v>
      </c>
      <c r="Z773" s="17"/>
    </row>
    <row r="774" spans="1:26">
      <c r="A774" s="2" t="s">
        <v>2640</v>
      </c>
      <c r="B774" s="21">
        <v>2.3628908469760983</v>
      </c>
      <c r="C774" s="6" t="str">
        <f>HYPERLINK("http://www.ncbi.nlm.nih.gov/sites/entrez?db=unigene&amp;cmd=search&amp;term=Xl.12295", "Xl.12295")</f>
        <v>Xl.12295</v>
      </c>
      <c r="D774" s="6"/>
      <c r="F774" s="7" t="s">
        <v>2641</v>
      </c>
      <c r="N774" s="9" t="s">
        <v>3728</v>
      </c>
      <c r="O774" s="9" t="s">
        <v>3668</v>
      </c>
      <c r="P774" s="9" t="s">
        <v>3669</v>
      </c>
      <c r="Q774" s="9" t="s">
        <v>3670</v>
      </c>
      <c r="R774" s="9" t="s">
        <v>3671</v>
      </c>
      <c r="S774" s="1" t="s">
        <v>3672</v>
      </c>
      <c r="T774" s="9" t="s">
        <v>3375</v>
      </c>
    </row>
    <row r="775" spans="1:26" ht="14">
      <c r="A775" s="2" t="s">
        <v>2635</v>
      </c>
      <c r="B775" s="21">
        <v>2.3634997480933375</v>
      </c>
      <c r="C775" s="6" t="str">
        <f>HYPERLINK("http://www.ncbi.nlm.nih.gov/sites/entrez?db=unigene&amp;cmd=search&amp;term=Xl.9967", "Xl.9967")</f>
        <v>Xl.9967</v>
      </c>
      <c r="D775" s="6"/>
      <c r="F775" s="7" t="s">
        <v>2636</v>
      </c>
      <c r="I775" s="2" t="s">
        <v>2637</v>
      </c>
      <c r="J775" s="2" t="s">
        <v>2638</v>
      </c>
      <c r="K775" s="2" t="s">
        <v>2639</v>
      </c>
      <c r="Z775" s="17"/>
    </row>
    <row r="776" spans="1:26" ht="14">
      <c r="A776" s="2" t="s">
        <v>2634</v>
      </c>
      <c r="B776" s="21">
        <v>2.376892956932422</v>
      </c>
      <c r="C776" s="6" t="str">
        <f>HYPERLINK("http://www.ncbi.nlm.nih.gov/sites/entrez?db=unigene&amp;cmd=search&amp;term=Xl.6187", "Xl.6187")</f>
        <v>Xl.6187</v>
      </c>
      <c r="D776" s="6"/>
      <c r="F776" s="7" t="s">
        <v>3721</v>
      </c>
      <c r="Z776" s="17"/>
    </row>
    <row r="777" spans="1:26">
      <c r="A777" s="2" t="s">
        <v>2632</v>
      </c>
      <c r="B777" s="21">
        <v>2.3779514537120932</v>
      </c>
      <c r="C777" s="6" t="str">
        <f>HYPERLINK("http://www.ncbi.nlm.nih.gov/sites/entrez?db=unigene&amp;cmd=search&amp;term=Xl.17357", "Xl.17357")</f>
        <v>Xl.17357</v>
      </c>
      <c r="D777" s="9" t="s">
        <v>2633</v>
      </c>
      <c r="F777" s="7" t="s">
        <v>3721</v>
      </c>
    </row>
    <row r="778" spans="1:26" ht="14">
      <c r="A778" s="2" t="s">
        <v>2624</v>
      </c>
      <c r="B778" s="21">
        <v>2.3793459593143442</v>
      </c>
      <c r="C778" s="6" t="str">
        <f>HYPERLINK("http://www.ncbi.nlm.nih.gov/sites/entrez?db=unigene&amp;cmd=search&amp;term=Xl.54098", "Xl.54098")</f>
        <v>Xl.54098</v>
      </c>
      <c r="D778" s="9" t="s">
        <v>2625</v>
      </c>
      <c r="F778" s="7" t="s">
        <v>2626</v>
      </c>
      <c r="G778" s="2" t="s">
        <v>2627</v>
      </c>
      <c r="H778" s="2" t="s">
        <v>2628</v>
      </c>
      <c r="I778" s="2" t="s">
        <v>2629</v>
      </c>
      <c r="J778" s="2" t="s">
        <v>2630</v>
      </c>
      <c r="K778" s="2" t="s">
        <v>2631</v>
      </c>
      <c r="L778" s="1" t="s">
        <v>2798</v>
      </c>
      <c r="M778" s="8" t="s">
        <v>3727</v>
      </c>
      <c r="Z778" s="17"/>
    </row>
    <row r="779" spans="1:26" ht="14">
      <c r="A779" s="2" t="s">
        <v>2623</v>
      </c>
      <c r="B779" s="21">
        <v>2.3808555414084203</v>
      </c>
      <c r="C779" s="6" t="str">
        <f>HYPERLINK("http://www.ncbi.nlm.nih.gov/sites/entrez?db=unigene&amp;cmd=search&amp;term=Xl.48426", "Xl.48426")</f>
        <v>Xl.48426</v>
      </c>
      <c r="D779" s="6"/>
      <c r="F779" s="7"/>
      <c r="N779" s="9" t="s">
        <v>3728</v>
      </c>
      <c r="O779" s="9" t="s">
        <v>3668</v>
      </c>
      <c r="P779" s="9" t="s">
        <v>3669</v>
      </c>
      <c r="Q779" s="9" t="s">
        <v>3670</v>
      </c>
      <c r="R779" s="9" t="s">
        <v>3671</v>
      </c>
      <c r="S779" s="1" t="s">
        <v>3629</v>
      </c>
      <c r="Z779" s="17"/>
    </row>
    <row r="780" spans="1:26" ht="14">
      <c r="A780" s="2" t="s">
        <v>2622</v>
      </c>
      <c r="B780" s="21">
        <v>2.3810315860128788</v>
      </c>
      <c r="C780" s="6" t="str">
        <f>HYPERLINK("http://www.ncbi.nlm.nih.gov/sites/entrez?db=unigene&amp;cmd=search&amp;term=Xl.54364", "Xl.54364")</f>
        <v>Xl.54364</v>
      </c>
      <c r="D780" s="2" t="s">
        <v>3085</v>
      </c>
      <c r="F780" s="7" t="s">
        <v>3721</v>
      </c>
      <c r="Z780" s="17"/>
    </row>
    <row r="781" spans="1:26">
      <c r="A781" s="2" t="s">
        <v>2726</v>
      </c>
      <c r="B781" s="21">
        <v>2.3822699578030964</v>
      </c>
      <c r="C781" s="6" t="str">
        <f>HYPERLINK("http://www.ncbi.nlm.nih.gov/sites/entrez?db=unigene&amp;cmd=search&amp;term=Xl.24656", "Xl.24656")</f>
        <v>Xl.24656</v>
      </c>
      <c r="D781" s="6"/>
      <c r="E781" s="2" t="s">
        <v>2727</v>
      </c>
      <c r="F781" s="7" t="s">
        <v>2728</v>
      </c>
      <c r="G781" s="2" t="s">
        <v>2729</v>
      </c>
      <c r="H781" s="2" t="s">
        <v>2730</v>
      </c>
      <c r="I781" s="2" t="s">
        <v>2731</v>
      </c>
      <c r="J781" s="2" t="s">
        <v>2732</v>
      </c>
      <c r="K781" s="2" t="s">
        <v>2616</v>
      </c>
      <c r="L781" s="1" t="s">
        <v>2617</v>
      </c>
      <c r="M781" s="8" t="s">
        <v>3727</v>
      </c>
    </row>
    <row r="782" spans="1:26" ht="14">
      <c r="A782" s="2" t="s">
        <v>2724</v>
      </c>
      <c r="B782" s="21">
        <v>2.3823007191769943</v>
      </c>
      <c r="C782" s="6" t="str">
        <f>HYPERLINK("http://www.ncbi.nlm.nih.gov/sites/entrez?db=unigene&amp;cmd=search&amp;term=Xl.4375", "Xl.4375")</f>
        <v>Xl.4375</v>
      </c>
      <c r="D782" s="6"/>
      <c r="F782" s="7" t="s">
        <v>2725</v>
      </c>
      <c r="N782" s="9" t="s">
        <v>3768</v>
      </c>
      <c r="O782" s="9" t="s">
        <v>3769</v>
      </c>
      <c r="P782" s="9" t="s">
        <v>2789</v>
      </c>
      <c r="Q782" s="9" t="s">
        <v>2618</v>
      </c>
      <c r="R782" s="9" t="s">
        <v>2619</v>
      </c>
      <c r="S782" s="9" t="s">
        <v>2620</v>
      </c>
      <c r="T782" s="1" t="s">
        <v>2621</v>
      </c>
      <c r="Z782" s="17"/>
    </row>
    <row r="783" spans="1:26" ht="14">
      <c r="A783" s="2" t="s">
        <v>2722</v>
      </c>
      <c r="B783" s="21">
        <v>2.387986790839618</v>
      </c>
      <c r="C783" s="6" t="str">
        <f>HYPERLINK("http://www.ncbi.nlm.nih.gov/sites/entrez?db=unigene&amp;cmd=search&amp;term=Xl.5910", "Xl.5910")</f>
        <v>Xl.5910</v>
      </c>
      <c r="D783" s="9" t="s">
        <v>2723</v>
      </c>
      <c r="F783" s="7" t="s">
        <v>3721</v>
      </c>
      <c r="Z783" s="17"/>
    </row>
    <row r="784" spans="1:26" ht="14">
      <c r="A784" s="2" t="s">
        <v>2721</v>
      </c>
      <c r="B784" s="21">
        <v>2.3891314040269465</v>
      </c>
      <c r="C784" s="6" t="str">
        <f>HYPERLINK("http://www.ncbi.nlm.nih.gov/sites/entrez?db=unigene&amp;cmd=search&amp;term=Xl.47917", "Xl.47917")</f>
        <v>Xl.47917</v>
      </c>
      <c r="D784" s="6"/>
      <c r="F784" s="7" t="s">
        <v>3721</v>
      </c>
      <c r="Z784" s="17"/>
    </row>
    <row r="785" spans="1:26" ht="14">
      <c r="A785" s="2" t="s">
        <v>2719</v>
      </c>
      <c r="B785" s="21">
        <v>2.3918585288316438</v>
      </c>
      <c r="C785" s="6" t="str">
        <f>HYPERLINK("http://www.ncbi.nlm.nih.gov/sites/entrez?db=unigene&amp;cmd=search&amp;term=Xl.55516", "Xl.55516")</f>
        <v>Xl.55516</v>
      </c>
      <c r="D785" s="9" t="s">
        <v>2720</v>
      </c>
      <c r="F785" s="7" t="s">
        <v>3721</v>
      </c>
      <c r="Z785" s="17"/>
    </row>
    <row r="786" spans="1:26">
      <c r="A786" s="2" t="s">
        <v>2713</v>
      </c>
      <c r="B786" s="21">
        <v>2.3918680337905744</v>
      </c>
      <c r="C786" s="6" t="str">
        <f>HYPERLINK("http://www.ncbi.nlm.nih.gov/sites/entrez?db=unigene&amp;cmd=search&amp;term=Xl.17627", "Xl.17627")</f>
        <v>Xl.17627</v>
      </c>
      <c r="D786" s="6"/>
      <c r="F786" s="7"/>
      <c r="G786" s="2" t="s">
        <v>2714</v>
      </c>
      <c r="H786" s="2" t="s">
        <v>2715</v>
      </c>
      <c r="I786" s="2" t="s">
        <v>2716</v>
      </c>
      <c r="J786" s="2" t="s">
        <v>2717</v>
      </c>
      <c r="K786" s="2" t="s">
        <v>2718</v>
      </c>
      <c r="L786" s="1" t="s">
        <v>3463</v>
      </c>
      <c r="M786" s="8" t="s">
        <v>3727</v>
      </c>
    </row>
    <row r="787" spans="1:26">
      <c r="A787" s="2" t="s">
        <v>2707</v>
      </c>
      <c r="B787" s="21">
        <v>2.3953600505037786</v>
      </c>
      <c r="C787" s="6" t="str">
        <f>HYPERLINK("http://www.ncbi.nlm.nih.gov/sites/entrez?db=unigene&amp;cmd=search&amp;term=Xl.12912", "Xl.12912")</f>
        <v>Xl.12912</v>
      </c>
      <c r="D787" s="6"/>
      <c r="F787" s="7" t="s">
        <v>3721</v>
      </c>
      <c r="G787" s="2" t="s">
        <v>2708</v>
      </c>
      <c r="H787" s="2" t="s">
        <v>2709</v>
      </c>
      <c r="I787" s="2" t="s">
        <v>2710</v>
      </c>
      <c r="J787" s="2" t="s">
        <v>2709</v>
      </c>
      <c r="K787" s="2" t="s">
        <v>2711</v>
      </c>
      <c r="L787" s="1" t="s">
        <v>2712</v>
      </c>
      <c r="M787" s="8" t="s">
        <v>3727</v>
      </c>
      <c r="N787" s="9" t="s">
        <v>3728</v>
      </c>
      <c r="O787" s="1" t="s">
        <v>3464</v>
      </c>
    </row>
    <row r="788" spans="1:26">
      <c r="A788" s="2" t="s">
        <v>2701</v>
      </c>
      <c r="B788" s="21">
        <v>2.3959554602012276</v>
      </c>
      <c r="C788" s="6" t="str">
        <f>HYPERLINK("http://www.ncbi.nlm.nih.gov/sites/entrez?db=unigene&amp;cmd=search&amp;term=Xl.24325", "Xl.24325")</f>
        <v>Xl.24325</v>
      </c>
      <c r="D788" s="6"/>
      <c r="F788" s="7"/>
      <c r="G788" s="2" t="s">
        <v>2702</v>
      </c>
      <c r="H788" s="2" t="s">
        <v>2703</v>
      </c>
      <c r="I788" s="2" t="s">
        <v>2704</v>
      </c>
      <c r="J788" s="2" t="s">
        <v>2705</v>
      </c>
      <c r="K788" s="2" t="s">
        <v>2706</v>
      </c>
      <c r="N788" s="9" t="s">
        <v>3598</v>
      </c>
      <c r="O788" s="1" t="s">
        <v>2691</v>
      </c>
    </row>
    <row r="789" spans="1:26" ht="14">
      <c r="A789" s="2" t="s">
        <v>2694</v>
      </c>
      <c r="B789" s="21">
        <v>2.3996004801675901</v>
      </c>
      <c r="C789" s="6" t="str">
        <f>HYPERLINK("http://www.ncbi.nlm.nih.gov/sites/entrez?db=unigene&amp;cmd=search&amp;term=Xl.57097", "Xl.57097")</f>
        <v>Xl.57097</v>
      </c>
      <c r="D789" s="9" t="s">
        <v>2695</v>
      </c>
      <c r="F789" s="7" t="s">
        <v>3721</v>
      </c>
      <c r="G789" s="2" t="s">
        <v>2696</v>
      </c>
      <c r="H789" s="2" t="s">
        <v>2697</v>
      </c>
      <c r="I789" s="2" t="s">
        <v>2698</v>
      </c>
      <c r="J789" s="2" t="s">
        <v>2699</v>
      </c>
      <c r="K789" s="2" t="s">
        <v>2700</v>
      </c>
      <c r="Z789" s="17"/>
    </row>
    <row r="790" spans="1:26" ht="14">
      <c r="A790" s="2" t="s">
        <v>2684</v>
      </c>
      <c r="B790" s="21">
        <v>2.4006702590256022</v>
      </c>
      <c r="C790" s="6" t="str">
        <f>HYPERLINK("http://www.ncbi.nlm.nih.gov/sites/entrez?db=unigene&amp;cmd=search&amp;term=Xl.53471", "Xl.53471")</f>
        <v>Xl.53471</v>
      </c>
      <c r="D790" s="6"/>
      <c r="F790" s="7" t="s">
        <v>2685</v>
      </c>
      <c r="G790" s="2" t="s">
        <v>2686</v>
      </c>
      <c r="H790" s="2" t="s">
        <v>2687</v>
      </c>
      <c r="I790" s="2" t="s">
        <v>2688</v>
      </c>
      <c r="J790" s="2" t="s">
        <v>2687</v>
      </c>
      <c r="K790" s="2" t="s">
        <v>2689</v>
      </c>
      <c r="L790" s="1" t="s">
        <v>2690</v>
      </c>
      <c r="M790" s="8" t="s">
        <v>3727</v>
      </c>
      <c r="Z790" s="17"/>
    </row>
    <row r="791" spans="1:26" ht="14">
      <c r="A791" s="2" t="s">
        <v>2683</v>
      </c>
      <c r="B791" s="21">
        <v>2.4046739581073329</v>
      </c>
      <c r="C791" s="6" t="str">
        <f>HYPERLINK("http://www.ncbi.nlm.nih.gov/sites/entrez?db=unigene&amp;cmd=search&amp;term=Xl.54258", "Xl.54258")</f>
        <v>Xl.54258</v>
      </c>
      <c r="D791" s="6"/>
      <c r="F791" s="7" t="s">
        <v>3721</v>
      </c>
      <c r="N791" s="9" t="s">
        <v>3598</v>
      </c>
      <c r="O791" s="9" t="s">
        <v>2691</v>
      </c>
      <c r="P791" s="9" t="s">
        <v>2692</v>
      </c>
      <c r="Q791" s="1" t="s">
        <v>2693</v>
      </c>
      <c r="Z791" s="17"/>
    </row>
    <row r="792" spans="1:26" ht="14">
      <c r="A792" s="2" t="s">
        <v>2682</v>
      </c>
      <c r="B792" s="21">
        <v>2.4131983024670385</v>
      </c>
      <c r="C792" s="6" t="str">
        <f>HYPERLINK("http://www.ncbi.nlm.nih.gov/sites/entrez?db=unigene&amp;cmd=search&amp;term=Xl.32671", "Xl.32671")</f>
        <v>Xl.32671</v>
      </c>
      <c r="D792" s="6"/>
      <c r="F792" s="7" t="s">
        <v>3721</v>
      </c>
      <c r="Z792" s="17"/>
    </row>
    <row r="793" spans="1:26">
      <c r="A793" s="2" t="s">
        <v>2681</v>
      </c>
      <c r="B793" s="21">
        <v>2.4182967052354325</v>
      </c>
      <c r="C793" s="6" t="str">
        <f>HYPERLINK("http://www.ncbi.nlm.nih.gov/sites/entrez?db=unigene&amp;cmd=search&amp;term=Xl.18419", "Xl.18419")</f>
        <v>Xl.18419</v>
      </c>
      <c r="D793" s="6"/>
      <c r="F793" s="7" t="s">
        <v>3721</v>
      </c>
    </row>
    <row r="794" spans="1:26">
      <c r="A794" s="2" t="s">
        <v>2679</v>
      </c>
      <c r="B794" s="21">
        <v>2.4237094759083422</v>
      </c>
      <c r="C794" s="6" t="str">
        <f>HYPERLINK("http://www.ncbi.nlm.nih.gov/sites/entrez?db=unigene&amp;cmd=search&amp;term=Xl.24594", "Xl.24594")</f>
        <v>Xl.24594</v>
      </c>
      <c r="D794" s="6"/>
      <c r="F794" s="7" t="s">
        <v>2680</v>
      </c>
    </row>
    <row r="795" spans="1:26" ht="14">
      <c r="A795" s="2" t="s">
        <v>2677</v>
      </c>
      <c r="B795" s="21">
        <v>2.4261264922073735</v>
      </c>
      <c r="C795" s="6" t="str">
        <f>HYPERLINK("http://www.ncbi.nlm.nih.gov/sites/entrez?db=unigene&amp;cmd=search&amp;term=Xl.53071", "Xl.53071")</f>
        <v>Xl.53071</v>
      </c>
      <c r="D795" s="9" t="s">
        <v>2678</v>
      </c>
      <c r="F795" s="7" t="s">
        <v>3721</v>
      </c>
      <c r="Z795" s="17"/>
    </row>
    <row r="796" spans="1:26" ht="14">
      <c r="A796" s="2" t="s">
        <v>2676</v>
      </c>
      <c r="B796" s="21">
        <v>2.4291309082132542</v>
      </c>
      <c r="C796" s="6" t="str">
        <f>HYPERLINK("http://www.ncbi.nlm.nih.gov/sites/entrez?db=unigene&amp;cmd=search&amp;term=Xl.50433", "Xl.50433")</f>
        <v>Xl.50433</v>
      </c>
      <c r="D796" s="6"/>
      <c r="F796" s="7" t="s">
        <v>3721</v>
      </c>
      <c r="Z796" s="17"/>
    </row>
    <row r="797" spans="1:26">
      <c r="A797" s="2" t="s">
        <v>2674</v>
      </c>
      <c r="B797" s="21">
        <v>2.4297105568841624</v>
      </c>
      <c r="C797" s="6" t="str">
        <f>HYPERLINK("http://www.ncbi.nlm.nih.gov/sites/entrez?db=unigene&amp;cmd=search&amp;term=Xl.22048", "Xl.22048")</f>
        <v>Xl.22048</v>
      </c>
      <c r="D797" s="6"/>
      <c r="F797" s="7" t="s">
        <v>2675</v>
      </c>
    </row>
    <row r="798" spans="1:26" ht="14">
      <c r="A798" s="2" t="s">
        <v>2793</v>
      </c>
      <c r="B798" s="21">
        <v>2.4309718265823097</v>
      </c>
      <c r="C798" s="6" t="str">
        <f>HYPERLINK("http://www.ncbi.nlm.nih.gov/sites/entrez?db=unigene&amp;cmd=search&amp;term=Xl.4766", "Xl.4766")</f>
        <v>Xl.4766</v>
      </c>
      <c r="D798" s="6"/>
      <c r="F798" s="7" t="s">
        <v>2670</v>
      </c>
      <c r="I798" s="2" t="s">
        <v>2671</v>
      </c>
      <c r="J798" s="2" t="s">
        <v>2672</v>
      </c>
      <c r="K798" s="2" t="s">
        <v>2673</v>
      </c>
      <c r="L798" s="1" t="s">
        <v>3628</v>
      </c>
      <c r="M798" s="8" t="s">
        <v>3727</v>
      </c>
      <c r="Z798" s="17"/>
    </row>
    <row r="799" spans="1:26" ht="14">
      <c r="A799" s="2" t="s">
        <v>2792</v>
      </c>
      <c r="B799" s="21">
        <v>2.4376808709916515</v>
      </c>
      <c r="C799" s="6" t="str">
        <f>HYPERLINK("http://www.ncbi.nlm.nih.gov/sites/entrez?db=unigene&amp;cmd=search&amp;term=Xl.49708", "Xl.49708")</f>
        <v>Xl.49708</v>
      </c>
      <c r="D799" s="6"/>
      <c r="F799" s="7"/>
      <c r="N799" s="9" t="s">
        <v>3728</v>
      </c>
      <c r="O799" s="9" t="s">
        <v>3668</v>
      </c>
      <c r="P799" s="9" t="s">
        <v>3669</v>
      </c>
      <c r="Q799" s="9" t="s">
        <v>3670</v>
      </c>
      <c r="R799" s="9" t="s">
        <v>3671</v>
      </c>
      <c r="S799" s="9" t="s">
        <v>3629</v>
      </c>
      <c r="T799" s="1" t="s">
        <v>3630</v>
      </c>
      <c r="Z799" s="17"/>
    </row>
    <row r="800" spans="1:26">
      <c r="A800" s="2" t="s">
        <v>2782</v>
      </c>
      <c r="B800" s="21">
        <v>2.4416028785866555</v>
      </c>
      <c r="C800" s="6" t="str">
        <f>HYPERLINK("http://www.ncbi.nlm.nih.gov/sites/entrez?db=unigene&amp;cmd=search&amp;term=Xl.16464", "Xl.16464")</f>
        <v>Xl.16464</v>
      </c>
      <c r="D800" s="9" t="s">
        <v>2783</v>
      </c>
      <c r="F800" s="7"/>
      <c r="G800" s="2" t="s">
        <v>2784</v>
      </c>
      <c r="H800" s="2" t="s">
        <v>2785</v>
      </c>
      <c r="I800" s="2" t="s">
        <v>2786</v>
      </c>
      <c r="J800" s="2" t="s">
        <v>2785</v>
      </c>
      <c r="K800" s="2" t="s">
        <v>2787</v>
      </c>
      <c r="L800" s="1" t="s">
        <v>2788</v>
      </c>
      <c r="M800" s="2" t="s">
        <v>3727</v>
      </c>
    </row>
    <row r="801" spans="1:26" ht="14">
      <c r="A801" s="2" t="s">
        <v>2775</v>
      </c>
      <c r="B801" s="21">
        <v>2.4447271420860357</v>
      </c>
      <c r="C801" s="6" t="str">
        <f>HYPERLINK("http://www.ncbi.nlm.nih.gov/sites/entrez?db=unigene&amp;cmd=search&amp;term=Xl.55971", "Xl.55971")</f>
        <v>Xl.55971</v>
      </c>
      <c r="D801" s="6"/>
      <c r="F801" s="7" t="s">
        <v>2776</v>
      </c>
      <c r="G801" s="2" t="s">
        <v>2777</v>
      </c>
      <c r="H801" s="2" t="s">
        <v>2778</v>
      </c>
      <c r="I801" s="2" t="s">
        <v>2779</v>
      </c>
      <c r="J801" s="2" t="s">
        <v>2780</v>
      </c>
      <c r="K801" s="2" t="s">
        <v>2781</v>
      </c>
      <c r="L801" s="1" t="s">
        <v>3342</v>
      </c>
      <c r="M801" s="1" t="s">
        <v>3567</v>
      </c>
      <c r="N801" s="9" t="s">
        <v>3768</v>
      </c>
      <c r="O801" s="9" t="s">
        <v>3769</v>
      </c>
      <c r="P801" s="9" t="s">
        <v>2789</v>
      </c>
      <c r="Q801" s="9" t="s">
        <v>2790</v>
      </c>
      <c r="R801" s="1" t="s">
        <v>2791</v>
      </c>
      <c r="Z801" s="17"/>
    </row>
    <row r="802" spans="1:26">
      <c r="A802" s="2" t="s">
        <v>2774</v>
      </c>
      <c r="B802" s="21">
        <v>2.4500346303522904</v>
      </c>
      <c r="C802" s="6" t="str">
        <f>HYPERLINK("http://www.ncbi.nlm.nih.gov/sites/entrez?db=unigene&amp;cmd=search&amp;term=Xl.12397", "Xl.12397")</f>
        <v>Xl.12397</v>
      </c>
      <c r="D802" s="6"/>
      <c r="F802" s="7" t="s">
        <v>3721</v>
      </c>
    </row>
    <row r="803" spans="1:26" ht="14">
      <c r="A803" s="2" t="s">
        <v>2766</v>
      </c>
      <c r="B803" s="21">
        <v>2.4511059548507408</v>
      </c>
      <c r="C803" s="6" t="str">
        <f>HYPERLINK("http://www.ncbi.nlm.nih.gov/sites/entrez?db=unigene&amp;cmd=search&amp;term=Xl.50950", "Xl.50950")</f>
        <v>Xl.50950</v>
      </c>
      <c r="D803" s="6"/>
      <c r="F803" s="7" t="s">
        <v>2767</v>
      </c>
      <c r="I803" s="2" t="s">
        <v>2768</v>
      </c>
      <c r="J803" s="2" t="s">
        <v>2769</v>
      </c>
      <c r="K803" s="2" t="s">
        <v>2770</v>
      </c>
      <c r="L803" s="1" t="s">
        <v>2771</v>
      </c>
      <c r="M803" s="2" t="s">
        <v>3727</v>
      </c>
      <c r="Z803" s="17"/>
    </row>
    <row r="804" spans="1:26" ht="14">
      <c r="A804" s="2" t="s">
        <v>2765</v>
      </c>
      <c r="B804" s="21">
        <v>2.4538733766201757</v>
      </c>
      <c r="C804" s="6" t="str">
        <f>HYPERLINK("http://www.ncbi.nlm.nih.gov/sites/entrez?db=unigene&amp;cmd=search&amp;term=Xl.9140", "Xl.9140")</f>
        <v>Xl.9140</v>
      </c>
      <c r="D804" s="6"/>
      <c r="F804" s="7" t="s">
        <v>3721</v>
      </c>
      <c r="N804" s="9" t="s">
        <v>3598</v>
      </c>
      <c r="O804" s="9" t="s">
        <v>3192</v>
      </c>
      <c r="P804" s="9" t="s">
        <v>2772</v>
      </c>
      <c r="Q804" s="1" t="s">
        <v>2773</v>
      </c>
      <c r="Z804" s="17"/>
    </row>
    <row r="805" spans="1:26">
      <c r="A805" s="2" t="s">
        <v>2764</v>
      </c>
      <c r="B805" s="21">
        <v>2.4566000186070078</v>
      </c>
      <c r="C805" s="6" t="str">
        <f>HYPERLINK("http://www.ncbi.nlm.nih.gov/sites/entrez?db=unigene&amp;cmd=search&amp;term=Xl.26049", "Xl.26049")</f>
        <v>Xl.26049</v>
      </c>
      <c r="D805" s="6"/>
      <c r="F805" s="7" t="s">
        <v>3721</v>
      </c>
    </row>
    <row r="806" spans="1:26">
      <c r="A806" s="2" t="s">
        <v>2762</v>
      </c>
      <c r="B806" s="21">
        <v>2.4587901774695973</v>
      </c>
      <c r="C806" s="6" t="str">
        <f>HYPERLINK("http://www.ncbi.nlm.nih.gov/sites/entrez?db=unigene&amp;cmd=search&amp;term=Xl.15573", "Xl.15573")</f>
        <v>Xl.15573</v>
      </c>
      <c r="D806" s="9" t="s">
        <v>2763</v>
      </c>
      <c r="F806" s="7" t="s">
        <v>3721</v>
      </c>
    </row>
    <row r="807" spans="1:26" ht="14">
      <c r="A807" s="2" t="s">
        <v>2760</v>
      </c>
      <c r="B807" s="21">
        <v>2.47367764959745</v>
      </c>
      <c r="C807" s="6" t="str">
        <f>HYPERLINK("http://www.ncbi.nlm.nih.gov/sites/entrez?db=unigene&amp;cmd=search&amp;term=Xl.33851", "Xl.33851")</f>
        <v>Xl.33851</v>
      </c>
      <c r="D807" s="9" t="s">
        <v>2761</v>
      </c>
      <c r="F807" s="7" t="s">
        <v>3721</v>
      </c>
      <c r="Z807" s="17"/>
    </row>
    <row r="808" spans="1:26" ht="14">
      <c r="A808" s="2" t="s">
        <v>2754</v>
      </c>
      <c r="B808" s="21">
        <v>2.4757468028846246</v>
      </c>
      <c r="C808" s="6" t="str">
        <f>HYPERLINK("http://www.ncbi.nlm.nih.gov/sites/entrez?db=unigene&amp;cmd=search&amp;term=Xl.53063", "Xl.53063")</f>
        <v>Xl.53063</v>
      </c>
      <c r="D808" s="9" t="s">
        <v>2755</v>
      </c>
      <c r="F808" s="7" t="s">
        <v>2756</v>
      </c>
      <c r="I808" s="2" t="s">
        <v>2757</v>
      </c>
      <c r="J808" s="2" t="s">
        <v>2758</v>
      </c>
      <c r="K808" s="2" t="s">
        <v>2759</v>
      </c>
      <c r="L808" s="1" t="s">
        <v>3336</v>
      </c>
      <c r="M808" s="2" t="s">
        <v>3727</v>
      </c>
      <c r="Z808" s="17"/>
    </row>
    <row r="809" spans="1:26" ht="14">
      <c r="A809" s="2" t="s">
        <v>2740</v>
      </c>
      <c r="B809" s="21">
        <v>2.4760032138657748</v>
      </c>
      <c r="C809" s="6" t="str">
        <f>HYPERLINK("http://www.ncbi.nlm.nih.gov/sites/entrez?db=unigene&amp;cmd=search&amp;term=Xl.34102", "Xl.34102")</f>
        <v>Xl.34102</v>
      </c>
      <c r="D809" s="9" t="s">
        <v>2741</v>
      </c>
      <c r="F809" s="7" t="s">
        <v>2742</v>
      </c>
      <c r="G809" s="2" t="s">
        <v>2743</v>
      </c>
      <c r="H809" s="2" t="s">
        <v>2744</v>
      </c>
      <c r="I809" s="2" t="s">
        <v>2745</v>
      </c>
      <c r="J809" s="2" t="s">
        <v>2746</v>
      </c>
      <c r="K809" s="2" t="s">
        <v>2747</v>
      </c>
      <c r="L809" s="1" t="s">
        <v>2748</v>
      </c>
      <c r="M809" s="8" t="s">
        <v>3727</v>
      </c>
      <c r="N809" s="9" t="s">
        <v>3737</v>
      </c>
      <c r="O809" s="9" t="s">
        <v>3323</v>
      </c>
      <c r="P809" s="9" t="s">
        <v>3324</v>
      </c>
      <c r="Q809" s="9" t="s">
        <v>3325</v>
      </c>
      <c r="Z809" s="17"/>
    </row>
    <row r="810" spans="1:26">
      <c r="A810" s="2" t="s">
        <v>2739</v>
      </c>
      <c r="B810" s="21">
        <v>2.4763297823777797</v>
      </c>
      <c r="C810" s="6" t="str">
        <f>HYPERLINK("http://www.ncbi.nlm.nih.gov/sites/entrez?db=unigene&amp;cmd=search&amp;term=Xl.17645", "Xl.17645")</f>
        <v>Xl.17645</v>
      </c>
      <c r="D810" s="6"/>
      <c r="F810" s="7" t="s">
        <v>3721</v>
      </c>
      <c r="N810" s="9" t="s">
        <v>2749</v>
      </c>
      <c r="O810" s="9" t="s">
        <v>2750</v>
      </c>
      <c r="P810" s="9" t="s">
        <v>2751</v>
      </c>
      <c r="Q810" s="9" t="s">
        <v>2752</v>
      </c>
      <c r="R810" s="1" t="s">
        <v>2753</v>
      </c>
    </row>
    <row r="811" spans="1:26" ht="14">
      <c r="A811" s="2" t="s">
        <v>2846</v>
      </c>
      <c r="B811" s="21">
        <v>2.4772805929006747</v>
      </c>
      <c r="C811" s="6" t="str">
        <f>HYPERLINK("http://www.ncbi.nlm.nih.gov/sites/entrez?db=unigene&amp;cmd=search&amp;term=Xl.56531", "Xl.56531")</f>
        <v>Xl.56531</v>
      </c>
      <c r="D811" s="9" t="s">
        <v>2847</v>
      </c>
      <c r="F811" s="7" t="s">
        <v>2733</v>
      </c>
      <c r="G811" s="2" t="s">
        <v>2734</v>
      </c>
      <c r="H811" s="2" t="s">
        <v>2735</v>
      </c>
      <c r="I811" s="2" t="s">
        <v>2736</v>
      </c>
      <c r="J811" s="2" t="s">
        <v>2735</v>
      </c>
      <c r="K811" s="2" t="s">
        <v>2737</v>
      </c>
      <c r="L811" s="1" t="s">
        <v>2738</v>
      </c>
      <c r="M811" s="8" t="s">
        <v>3727</v>
      </c>
      <c r="Z811" s="17"/>
    </row>
    <row r="812" spans="1:26" ht="14">
      <c r="A812" s="2" t="s">
        <v>2838</v>
      </c>
      <c r="B812" s="21">
        <v>2.4835255967918251</v>
      </c>
      <c r="C812" s="6" t="str">
        <f>HYPERLINK("http://www.ncbi.nlm.nih.gov/sites/entrez?db=unigene&amp;cmd=search&amp;term=Xl.587", "Xl.587")</f>
        <v>Xl.587</v>
      </c>
      <c r="D812" s="6"/>
      <c r="E812" s="2" t="s">
        <v>2839</v>
      </c>
      <c r="F812" s="7"/>
      <c r="G812" s="2" t="s">
        <v>2840</v>
      </c>
      <c r="H812" s="2" t="s">
        <v>2841</v>
      </c>
      <c r="I812" s="2" t="s">
        <v>2842</v>
      </c>
      <c r="J812" s="2" t="s">
        <v>2841</v>
      </c>
      <c r="K812" s="2" t="s">
        <v>2843</v>
      </c>
      <c r="L812" s="1" t="s">
        <v>2844</v>
      </c>
      <c r="M812" s="8" t="s">
        <v>3727</v>
      </c>
      <c r="N812" s="9" t="s">
        <v>3598</v>
      </c>
      <c r="O812" s="9" t="s">
        <v>3239</v>
      </c>
      <c r="P812" s="1" t="s">
        <v>3240</v>
      </c>
      <c r="Z812" s="17"/>
    </row>
    <row r="813" spans="1:26">
      <c r="A813" s="2" t="s">
        <v>2833</v>
      </c>
      <c r="B813" s="21">
        <v>2.4848832011002306</v>
      </c>
      <c r="C813" s="6" t="str">
        <f>HYPERLINK("http://www.ncbi.nlm.nih.gov/sites/entrez?db=unigene&amp;cmd=search&amp;term=Xl.1184", "Xl.1184")</f>
        <v>Xl.1184</v>
      </c>
      <c r="D813" s="6"/>
      <c r="F813" s="7"/>
      <c r="G813" s="2" t="s">
        <v>2834</v>
      </c>
      <c r="H813" s="2" t="s">
        <v>2835</v>
      </c>
      <c r="I813" s="2" t="s">
        <v>2836</v>
      </c>
      <c r="J813" s="2" t="s">
        <v>2835</v>
      </c>
      <c r="K813" s="2" t="s">
        <v>2837</v>
      </c>
      <c r="L813" s="1" t="s">
        <v>3628</v>
      </c>
      <c r="M813" s="8" t="s">
        <v>3727</v>
      </c>
      <c r="N813" s="9" t="s">
        <v>3738</v>
      </c>
      <c r="O813" s="9" t="s">
        <v>3738</v>
      </c>
      <c r="P813" s="9" t="s">
        <v>3739</v>
      </c>
      <c r="Q813" s="9" t="s">
        <v>3740</v>
      </c>
      <c r="R813" s="9" t="s">
        <v>3741</v>
      </c>
      <c r="S813" s="1" t="s">
        <v>2845</v>
      </c>
    </row>
    <row r="814" spans="1:26">
      <c r="A814" s="2" t="s">
        <v>2827</v>
      </c>
      <c r="B814" s="21">
        <v>2.4892295181142088</v>
      </c>
      <c r="C814" s="6" t="str">
        <f>HYPERLINK("http://www.ncbi.nlm.nih.gov/sites/entrez?db=unigene&amp;cmd=search&amp;term=Xl.18542", "Xl.18542")</f>
        <v>Xl.18542</v>
      </c>
      <c r="D814" s="6"/>
      <c r="F814" s="7" t="s">
        <v>2828</v>
      </c>
      <c r="I814" s="2" t="s">
        <v>2829</v>
      </c>
      <c r="J814" s="2" t="s">
        <v>2830</v>
      </c>
      <c r="K814" s="2" t="s">
        <v>2831</v>
      </c>
      <c r="L814" s="1" t="s">
        <v>2832</v>
      </c>
      <c r="M814" s="1" t="s">
        <v>3248</v>
      </c>
      <c r="N814" s="9" t="s">
        <v>3728</v>
      </c>
      <c r="O814" s="9" t="s">
        <v>3668</v>
      </c>
      <c r="P814" s="9" t="s">
        <v>3669</v>
      </c>
      <c r="Q814" s="9" t="s">
        <v>3670</v>
      </c>
      <c r="R814" s="9" t="s">
        <v>3671</v>
      </c>
      <c r="S814" s="9" t="s">
        <v>3629</v>
      </c>
      <c r="T814" s="1" t="s">
        <v>3630</v>
      </c>
    </row>
    <row r="815" spans="1:26" ht="14">
      <c r="A815" s="2" t="s">
        <v>2821</v>
      </c>
      <c r="B815" s="21">
        <v>2.4965202379438454</v>
      </c>
      <c r="C815" s="6" t="str">
        <f>HYPERLINK("http://www.ncbi.nlm.nih.gov/sites/entrez?db=unigene&amp;cmd=search&amp;term=Xl.46896", "Xl.46896")</f>
        <v>Xl.46896</v>
      </c>
      <c r="D815" s="9" t="s">
        <v>2822</v>
      </c>
      <c r="F815" s="7" t="s">
        <v>2823</v>
      </c>
      <c r="I815" s="2" t="s">
        <v>2824</v>
      </c>
      <c r="J815" s="2" t="s">
        <v>2825</v>
      </c>
      <c r="K815" s="2" t="s">
        <v>2826</v>
      </c>
      <c r="Z815" s="17"/>
    </row>
    <row r="816" spans="1:26">
      <c r="A816" s="2" t="s">
        <v>2815</v>
      </c>
      <c r="B816" s="21">
        <v>2.4991248306745986</v>
      </c>
      <c r="C816" s="6" t="str">
        <f>HYPERLINK("http://www.ncbi.nlm.nih.gov/sites/entrez?db=unigene&amp;cmd=search&amp;term=Xl.21638", "Xl.21638")</f>
        <v>Xl.21638</v>
      </c>
      <c r="D816" s="6"/>
      <c r="E816" s="2" t="s">
        <v>2816</v>
      </c>
      <c r="F816" s="7" t="s">
        <v>2817</v>
      </c>
      <c r="I816" s="2" t="s">
        <v>2818</v>
      </c>
      <c r="J816" s="2" t="s">
        <v>2819</v>
      </c>
      <c r="K816" s="2" t="s">
        <v>2820</v>
      </c>
      <c r="L816" s="1" t="s">
        <v>3463</v>
      </c>
      <c r="M816" s="8" t="s">
        <v>3727</v>
      </c>
    </row>
    <row r="817" spans="1:26" ht="14">
      <c r="A817" s="2" t="s">
        <v>2807</v>
      </c>
      <c r="B817" s="21">
        <v>2.5042509984263539</v>
      </c>
      <c r="C817" s="6" t="str">
        <f>HYPERLINK("http://www.ncbi.nlm.nih.gov/sites/entrez?db=unigene&amp;cmd=search&amp;term=Xl.51631", "Xl.51631")</f>
        <v>Xl.51631</v>
      </c>
      <c r="D817" s="9" t="s">
        <v>2808</v>
      </c>
      <c r="F817" s="7" t="s">
        <v>2809</v>
      </c>
      <c r="G817" s="2" t="s">
        <v>2810</v>
      </c>
      <c r="H817" s="2" t="s">
        <v>2811</v>
      </c>
      <c r="I817" s="2" t="s">
        <v>2812</v>
      </c>
      <c r="J817" s="2" t="s">
        <v>2813</v>
      </c>
      <c r="K817" s="2" t="s">
        <v>2814</v>
      </c>
      <c r="L817" s="1" t="s">
        <v>3405</v>
      </c>
      <c r="M817" s="1" t="s">
        <v>3365</v>
      </c>
      <c r="N817" s="9" t="s">
        <v>3728</v>
      </c>
      <c r="O817" s="9" t="s">
        <v>3464</v>
      </c>
      <c r="Z817" s="17"/>
    </row>
    <row r="818" spans="1:26" ht="14">
      <c r="A818" s="2" t="s">
        <v>2801</v>
      </c>
      <c r="B818" s="21">
        <v>2.5096522823328642</v>
      </c>
      <c r="C818" s="6" t="str">
        <f>HYPERLINK("http://www.ncbi.nlm.nih.gov/sites/entrez?db=unigene&amp;cmd=search&amp;term=Xl.55755", "Xl.55755")</f>
        <v>Xl.55755</v>
      </c>
      <c r="D818" s="6"/>
      <c r="F818" s="7" t="s">
        <v>2802</v>
      </c>
      <c r="G818" s="2" t="s">
        <v>2803</v>
      </c>
      <c r="H818" s="2" t="s">
        <v>2804</v>
      </c>
      <c r="I818" s="2" t="s">
        <v>2805</v>
      </c>
      <c r="J818" s="2" t="s">
        <v>2804</v>
      </c>
      <c r="K818" s="15" t="s">
        <v>2806</v>
      </c>
      <c r="L818" s="1" t="s">
        <v>3552</v>
      </c>
      <c r="M818" s="8" t="s">
        <v>3727</v>
      </c>
      <c r="N818" s="9" t="s">
        <v>3768</v>
      </c>
      <c r="O818" s="9" t="s">
        <v>3769</v>
      </c>
      <c r="P818" s="9" t="s">
        <v>3406</v>
      </c>
      <c r="Q818" s="9" t="s">
        <v>3407</v>
      </c>
      <c r="R818" s="9" t="s">
        <v>3408</v>
      </c>
      <c r="S818" s="1" t="s">
        <v>3409</v>
      </c>
      <c r="Z818" s="17"/>
    </row>
    <row r="819" spans="1:26" ht="14">
      <c r="A819" s="2" t="s">
        <v>2799</v>
      </c>
      <c r="B819" s="21">
        <v>2.5105825058898334</v>
      </c>
      <c r="C819" s="6" t="str">
        <f>HYPERLINK("http://www.ncbi.nlm.nih.gov/sites/entrez?db=unigene&amp;cmd=search&amp;term=Xl.53813", "Xl.53813")</f>
        <v>Xl.53813</v>
      </c>
      <c r="D819" s="6"/>
      <c r="F819" s="7" t="s">
        <v>2800</v>
      </c>
      <c r="N819" s="9" t="s">
        <v>3768</v>
      </c>
      <c r="O819" s="9" t="s">
        <v>3553</v>
      </c>
      <c r="Z819" s="17"/>
    </row>
    <row r="820" spans="1:26" ht="14">
      <c r="A820" s="2" t="s">
        <v>2897</v>
      </c>
      <c r="B820" s="21">
        <v>2.5117635835853629</v>
      </c>
      <c r="C820" s="6" t="str">
        <f>HYPERLINK("http://www.ncbi.nlm.nih.gov/sites/entrez?db=unigene&amp;cmd=search&amp;term=Xl.51082", "Xl.51082")</f>
        <v>Xl.51082</v>
      </c>
      <c r="D820" s="9" t="s">
        <v>2898</v>
      </c>
      <c r="F820" s="7" t="s">
        <v>2794</v>
      </c>
      <c r="I820" s="2" t="s">
        <v>2795</v>
      </c>
      <c r="J820" s="2" t="s">
        <v>2796</v>
      </c>
      <c r="K820" s="2" t="s">
        <v>2797</v>
      </c>
      <c r="L820" s="1" t="s">
        <v>2798</v>
      </c>
      <c r="M820" s="8" t="s">
        <v>3727</v>
      </c>
      <c r="Z820" s="17"/>
    </row>
    <row r="821" spans="1:26" ht="14">
      <c r="A821" s="2" t="s">
        <v>2895</v>
      </c>
      <c r="B821" s="21">
        <v>2.5308075271976809</v>
      </c>
      <c r="C821" s="6" t="str">
        <f>HYPERLINK("http://www.ncbi.nlm.nih.gov/sites/entrez?db=unigene&amp;cmd=search&amp;term=Xl.31993", "Xl.31993")</f>
        <v>Xl.31993</v>
      </c>
      <c r="D821" s="9" t="s">
        <v>2896</v>
      </c>
      <c r="F821" s="7" t="s">
        <v>3721</v>
      </c>
      <c r="N821" s="9" t="s">
        <v>3728</v>
      </c>
      <c r="O821" s="9" t="s">
        <v>3668</v>
      </c>
      <c r="P821" s="9" t="s">
        <v>3669</v>
      </c>
      <c r="Q821" s="9" t="s">
        <v>3670</v>
      </c>
      <c r="R821" s="9" t="s">
        <v>3671</v>
      </c>
      <c r="S821" s="1" t="s">
        <v>3629</v>
      </c>
      <c r="Z821" s="17"/>
    </row>
    <row r="822" spans="1:26" ht="14">
      <c r="A822" s="2" t="s">
        <v>2894</v>
      </c>
      <c r="B822" s="21">
        <v>2.5343535785630311</v>
      </c>
      <c r="C822" s="6" t="str">
        <f>HYPERLINK("http://www.ncbi.nlm.nih.gov/sites/entrez?db=unigene&amp;cmd=search&amp;term=Xl.56890", "Xl.56890")</f>
        <v>Xl.56890</v>
      </c>
      <c r="D822" s="6"/>
      <c r="F822" s="7" t="s">
        <v>3721</v>
      </c>
      <c r="Z822" s="17"/>
    </row>
    <row r="823" spans="1:26" ht="14">
      <c r="A823" s="2" t="s">
        <v>2893</v>
      </c>
      <c r="B823" s="21">
        <v>2.5381144222748935</v>
      </c>
      <c r="C823" s="6" t="str">
        <f>HYPERLINK("http://www.ncbi.nlm.nih.gov/sites/entrez?db=unigene&amp;cmd=search&amp;term=Xl.56731", "Xl.56731")</f>
        <v>Xl.56731</v>
      </c>
      <c r="D823" s="6"/>
      <c r="F823" s="7" t="s">
        <v>3721</v>
      </c>
      <c r="Z823" s="17"/>
    </row>
    <row r="824" spans="1:26" ht="14">
      <c r="A824" s="2" t="s">
        <v>2886</v>
      </c>
      <c r="B824" s="21">
        <v>2.5408390864018995</v>
      </c>
      <c r="C824" s="6" t="str">
        <f>HYPERLINK("http://www.ncbi.nlm.nih.gov/sites/entrez?db=unigene&amp;cmd=search&amp;term=Xl.34687", "Xl.34687")</f>
        <v>Xl.34687</v>
      </c>
      <c r="D824" s="6"/>
      <c r="F824" s="7" t="s">
        <v>2887</v>
      </c>
      <c r="G824" s="2" t="s">
        <v>2888</v>
      </c>
      <c r="H824" s="2" t="s">
        <v>2889</v>
      </c>
      <c r="I824" s="2" t="s">
        <v>2890</v>
      </c>
      <c r="J824" s="2" t="s">
        <v>2891</v>
      </c>
      <c r="K824" s="2" t="s">
        <v>2892</v>
      </c>
      <c r="L824" s="1" t="s">
        <v>3463</v>
      </c>
      <c r="M824" s="8" t="s">
        <v>3727</v>
      </c>
      <c r="Z824" s="17"/>
    </row>
    <row r="825" spans="1:26">
      <c r="A825" s="2" t="s">
        <v>2884</v>
      </c>
      <c r="B825" s="21">
        <v>2.5413943163781436</v>
      </c>
      <c r="C825" s="6" t="str">
        <f>HYPERLINK("http://www.ncbi.nlm.nih.gov/sites/entrez?db=unigene&amp;cmd=search&amp;term=Xl.12290", "Xl.12290")</f>
        <v>Xl.12290</v>
      </c>
      <c r="D825" s="9" t="s">
        <v>2885</v>
      </c>
      <c r="F825" s="7" t="s">
        <v>3721</v>
      </c>
      <c r="N825" s="9" t="s">
        <v>3728</v>
      </c>
      <c r="O825" s="1" t="s">
        <v>3464</v>
      </c>
    </row>
    <row r="826" spans="1:26">
      <c r="A826" s="2" t="s">
        <v>2878</v>
      </c>
      <c r="B826" s="21">
        <v>2.5529591034593384</v>
      </c>
      <c r="C826" s="6" t="str">
        <f>HYPERLINK("http://www.ncbi.nlm.nih.gov/sites/entrez?db=unigene&amp;cmd=search&amp;term=Xl.21529", "Xl.21529")</f>
        <v>Xl.21529</v>
      </c>
      <c r="D826" s="6"/>
      <c r="E826" s="2" t="s">
        <v>2879</v>
      </c>
      <c r="F826" s="7" t="s">
        <v>2880</v>
      </c>
      <c r="I826" s="2" t="s">
        <v>2881</v>
      </c>
      <c r="J826" s="2" t="s">
        <v>2882</v>
      </c>
      <c r="K826" s="2" t="s">
        <v>2883</v>
      </c>
      <c r="L826" s="1" t="s">
        <v>3271</v>
      </c>
      <c r="M826" s="8" t="s">
        <v>3727</v>
      </c>
    </row>
    <row r="827" spans="1:26" ht="14">
      <c r="A827" s="2" t="s">
        <v>2870</v>
      </c>
      <c r="B827" s="21">
        <v>2.5551807482970639</v>
      </c>
      <c r="C827" s="6" t="str">
        <f>HYPERLINK("http://www.ncbi.nlm.nih.gov/sites/entrez?db=unigene&amp;cmd=search&amp;term=Xl.2918", "Xl.2918")</f>
        <v>Xl.2918</v>
      </c>
      <c r="D827" s="6"/>
      <c r="F827" s="7"/>
      <c r="G827" s="2" t="s">
        <v>2871</v>
      </c>
      <c r="H827" s="2" t="s">
        <v>2872</v>
      </c>
      <c r="I827" s="2" t="s">
        <v>2873</v>
      </c>
      <c r="J827" s="2" t="s">
        <v>2874</v>
      </c>
      <c r="K827" s="2" t="s">
        <v>2875</v>
      </c>
      <c r="L827" s="1" t="s">
        <v>2876</v>
      </c>
      <c r="M827" s="8" t="s">
        <v>3727</v>
      </c>
      <c r="N827" s="9" t="s">
        <v>3737</v>
      </c>
      <c r="O827" s="9" t="s">
        <v>3738</v>
      </c>
      <c r="P827" s="9" t="s">
        <v>3739</v>
      </c>
      <c r="Q827" s="1" t="s">
        <v>3419</v>
      </c>
      <c r="Z827" s="17"/>
    </row>
    <row r="828" spans="1:26" ht="14">
      <c r="A828" s="2" t="s">
        <v>2869</v>
      </c>
      <c r="B828" s="21">
        <v>2.5592633610474484</v>
      </c>
      <c r="C828" s="6" t="str">
        <f>HYPERLINK("http://www.ncbi.nlm.nih.gov/sites/entrez?db=unigene&amp;cmd=search&amp;term=Xl.3598", "Xl.3598")</f>
        <v>Xl.3598</v>
      </c>
      <c r="D828" s="9" t="s">
        <v>2867</v>
      </c>
      <c r="F828" s="7" t="s">
        <v>3721</v>
      </c>
      <c r="N828" s="9" t="s">
        <v>2877</v>
      </c>
      <c r="O828" s="1" t="s">
        <v>2876</v>
      </c>
      <c r="Z828" s="17"/>
    </row>
    <row r="829" spans="1:26">
      <c r="A829" s="2" t="s">
        <v>2866</v>
      </c>
      <c r="B829" s="21">
        <v>2.5606722109716533</v>
      </c>
      <c r="C829" s="6" t="str">
        <f>HYPERLINK("http://www.ncbi.nlm.nih.gov/sites/entrez?db=unigene&amp;cmd=search&amp;term=Xl.24143", "Xl.24143")</f>
        <v>Xl.24143</v>
      </c>
      <c r="D829" s="9" t="s">
        <v>2867</v>
      </c>
      <c r="F829" s="7" t="s">
        <v>2868</v>
      </c>
    </row>
    <row r="830" spans="1:26" ht="14">
      <c r="A830" s="2" t="s">
        <v>2864</v>
      </c>
      <c r="B830" s="21">
        <v>2.569766629364751</v>
      </c>
      <c r="C830" s="6" t="str">
        <f>HYPERLINK("http://www.ncbi.nlm.nih.gov/sites/entrez?db=unigene&amp;cmd=search&amp;term=Xl.56019", "Xl.56019")</f>
        <v>Xl.56019</v>
      </c>
      <c r="D830" s="9" t="s">
        <v>2865</v>
      </c>
      <c r="F830" s="7" t="s">
        <v>3721</v>
      </c>
      <c r="Z830" s="17"/>
    </row>
    <row r="831" spans="1:26">
      <c r="A831" s="2" t="s">
        <v>2856</v>
      </c>
      <c r="B831" s="21">
        <v>2.5813249142007204</v>
      </c>
      <c r="C831" s="6" t="str">
        <f>HYPERLINK("http://www.ncbi.nlm.nih.gov/sites/entrez?db=unigene&amp;cmd=search&amp;term=Xl.1211", "Xl.1211")</f>
        <v>Xl.1211</v>
      </c>
      <c r="D831" s="6"/>
      <c r="E831" s="2" t="s">
        <v>2857</v>
      </c>
      <c r="F831" s="7" t="s">
        <v>2858</v>
      </c>
      <c r="G831" s="2" t="s">
        <v>2859</v>
      </c>
      <c r="H831" s="2" t="s">
        <v>2860</v>
      </c>
      <c r="I831" s="2" t="s">
        <v>2861</v>
      </c>
      <c r="J831" s="2" t="s">
        <v>2862</v>
      </c>
      <c r="K831" s="2" t="s">
        <v>2863</v>
      </c>
    </row>
    <row r="832" spans="1:26" ht="14">
      <c r="A832" s="2" t="s">
        <v>2850</v>
      </c>
      <c r="B832" s="21">
        <v>2.5842163096052975</v>
      </c>
      <c r="C832" s="6" t="str">
        <f>HYPERLINK("http://www.ncbi.nlm.nih.gov/sites/entrez?db=unigene&amp;cmd=search&amp;term=Xl.54920", "Xl.54920")</f>
        <v>Xl.54920</v>
      </c>
      <c r="D832" s="6"/>
      <c r="F832" s="7" t="s">
        <v>2851</v>
      </c>
      <c r="G832" s="2" t="s">
        <v>2852</v>
      </c>
      <c r="H832" s="2" t="s">
        <v>2853</v>
      </c>
      <c r="I832" s="8" t="s">
        <v>2854</v>
      </c>
      <c r="J832" s="2" t="s">
        <v>2853</v>
      </c>
      <c r="K832" s="2" t="s">
        <v>2855</v>
      </c>
      <c r="L832" s="1" t="s">
        <v>3262</v>
      </c>
      <c r="M832" s="8" t="s">
        <v>3727</v>
      </c>
      <c r="Z832" s="17"/>
    </row>
    <row r="833" spans="1:26">
      <c r="A833" s="2" t="s">
        <v>2952</v>
      </c>
      <c r="B833" s="21">
        <v>2.58562005374587</v>
      </c>
      <c r="C833" s="6" t="str">
        <f>HYPERLINK("http://www.ncbi.nlm.nih.gov/sites/entrez?db=unigene&amp;cmd=search&amp;term=Xl.1165", "Xl.1165")</f>
        <v>Xl.1165</v>
      </c>
      <c r="D833" s="6"/>
      <c r="E833" s="2" t="s">
        <v>2953</v>
      </c>
      <c r="F833" s="7" t="s">
        <v>2954</v>
      </c>
      <c r="G833" s="2" t="s">
        <v>2955</v>
      </c>
      <c r="H833" s="2" t="s">
        <v>2956</v>
      </c>
      <c r="I833" s="2" t="s">
        <v>2957</v>
      </c>
      <c r="J833" s="2" t="s">
        <v>2956</v>
      </c>
      <c r="K833" s="2" t="s">
        <v>2958</v>
      </c>
      <c r="L833" s="1" t="s">
        <v>2959</v>
      </c>
      <c r="M833" s="8" t="s">
        <v>3727</v>
      </c>
      <c r="N833" s="9" t="s">
        <v>3768</v>
      </c>
      <c r="O833" s="9" t="s">
        <v>3769</v>
      </c>
      <c r="P833" s="9" t="s">
        <v>3770</v>
      </c>
      <c r="Q833" s="1" t="s">
        <v>3263</v>
      </c>
    </row>
    <row r="834" spans="1:26">
      <c r="A834" s="2" t="s">
        <v>2951</v>
      </c>
      <c r="B834" s="21">
        <v>2.5891431001162797</v>
      </c>
      <c r="C834" s="6" t="str">
        <f>HYPERLINK("http://www.ncbi.nlm.nih.gov/sites/entrez?db=unigene&amp;cmd=search&amp;term=Xl.13468", "Xl.13468")</f>
        <v>Xl.13468</v>
      </c>
      <c r="D834" s="6"/>
      <c r="F834" s="7" t="s">
        <v>3721</v>
      </c>
      <c r="N834" s="9" t="s">
        <v>3737</v>
      </c>
      <c r="O834" s="9" t="s">
        <v>3738</v>
      </c>
      <c r="P834" s="9" t="s">
        <v>3739</v>
      </c>
      <c r="Q834" s="9" t="s">
        <v>3419</v>
      </c>
      <c r="R834" s="9" t="s">
        <v>2848</v>
      </c>
      <c r="S834" s="1" t="s">
        <v>2849</v>
      </c>
    </row>
    <row r="835" spans="1:26">
      <c r="A835" s="2" t="s">
        <v>2945</v>
      </c>
      <c r="B835" s="21">
        <v>2.5970219467123234</v>
      </c>
      <c r="C835" s="6" t="str">
        <f>HYPERLINK("http://www.ncbi.nlm.nih.gov/sites/entrez?db=unigene&amp;cmd=search&amp;term=Xl.19421", "Xl.19421")</f>
        <v>Xl.19421</v>
      </c>
      <c r="D835" s="6"/>
      <c r="F835" s="7" t="s">
        <v>2946</v>
      </c>
      <c r="I835" s="2" t="s">
        <v>2947</v>
      </c>
      <c r="J835" s="2" t="s">
        <v>2948</v>
      </c>
      <c r="K835" s="2" t="s">
        <v>2949</v>
      </c>
      <c r="L835" s="1" t="s">
        <v>2950</v>
      </c>
      <c r="M835" s="14" t="s">
        <v>3567</v>
      </c>
    </row>
    <row r="836" spans="1:26" ht="14">
      <c r="A836" s="2" t="s">
        <v>2938</v>
      </c>
      <c r="B836" s="21">
        <v>2.6156439958170496</v>
      </c>
      <c r="C836" s="6" t="str">
        <f>HYPERLINK("http://www.ncbi.nlm.nih.gov/sites/entrez?db=unigene&amp;cmd=search&amp;term=Xl.52035", "Xl.52035")</f>
        <v>Xl.52035</v>
      </c>
      <c r="D836" s="6"/>
      <c r="F836" s="7" t="s">
        <v>3721</v>
      </c>
      <c r="G836" s="2" t="s">
        <v>2939</v>
      </c>
      <c r="H836" s="2" t="s">
        <v>2940</v>
      </c>
      <c r="I836" s="2" t="s">
        <v>2941</v>
      </c>
      <c r="J836" s="2" t="s">
        <v>2940</v>
      </c>
      <c r="K836" s="2" t="s">
        <v>2942</v>
      </c>
      <c r="L836" s="1" t="s">
        <v>2943</v>
      </c>
      <c r="M836" s="8" t="s">
        <v>3727</v>
      </c>
      <c r="Z836" s="17"/>
    </row>
    <row r="837" spans="1:26" ht="14">
      <c r="A837" s="2" t="s">
        <v>2936</v>
      </c>
      <c r="B837" s="21">
        <v>2.6162157472043961</v>
      </c>
      <c r="C837" s="6" t="str">
        <f>HYPERLINK("http://www.ncbi.nlm.nih.gov/sites/entrez?db=unigene&amp;cmd=search&amp;term=Xl.45560", "Xl.45560")</f>
        <v>Xl.45560</v>
      </c>
      <c r="D837" s="9" t="s">
        <v>2937</v>
      </c>
      <c r="F837" s="7" t="s">
        <v>3721</v>
      </c>
      <c r="N837" s="1" t="s">
        <v>2944</v>
      </c>
      <c r="Z837" s="17"/>
    </row>
    <row r="838" spans="1:26" ht="14">
      <c r="A838" s="2" t="s">
        <v>2933</v>
      </c>
      <c r="B838" s="21">
        <v>2.6182863451353269</v>
      </c>
      <c r="C838" s="6" t="str">
        <f>HYPERLINK("http://www.ncbi.nlm.nih.gov/sites/entrez?db=unigene&amp;cmd=search&amp;term=Xl.48715", "Xl.48715")</f>
        <v>Xl.48715</v>
      </c>
      <c r="D838" s="6"/>
      <c r="E838" s="2" t="s">
        <v>2934</v>
      </c>
      <c r="F838" s="7" t="s">
        <v>2935</v>
      </c>
      <c r="Z838" s="17"/>
    </row>
    <row r="839" spans="1:26" ht="14">
      <c r="A839" s="2" t="s">
        <v>2927</v>
      </c>
      <c r="B839" s="21">
        <v>2.6306491491529074</v>
      </c>
      <c r="C839" s="6" t="str">
        <f>HYPERLINK("http://www.ncbi.nlm.nih.gov/sites/entrez?db=unigene&amp;cmd=search&amp;term=Xl.49433", "Xl.49433")</f>
        <v>Xl.49433</v>
      </c>
      <c r="D839" s="6"/>
      <c r="F839" s="7"/>
      <c r="G839" s="2" t="s">
        <v>2928</v>
      </c>
      <c r="H839" s="2" t="s">
        <v>2929</v>
      </c>
      <c r="I839" s="2" t="s">
        <v>2930</v>
      </c>
      <c r="J839" s="2" t="s">
        <v>2931</v>
      </c>
      <c r="K839" s="2" t="s">
        <v>2932</v>
      </c>
      <c r="L839" s="1" t="s">
        <v>3364</v>
      </c>
      <c r="M839" s="8" t="s">
        <v>3727</v>
      </c>
      <c r="Z839" s="17"/>
    </row>
    <row r="840" spans="1:26" ht="14">
      <c r="A840" s="2" t="s">
        <v>2915</v>
      </c>
      <c r="B840" s="21">
        <v>2.6427966319043739</v>
      </c>
      <c r="C840" s="6" t="str">
        <f>HYPERLINK("http://www.ncbi.nlm.nih.gov/sites/entrez?db=unigene&amp;cmd=search&amp;term=Xl.3242", "Xl.3242")</f>
        <v>Xl.3242</v>
      </c>
      <c r="D840" s="6"/>
      <c r="E840" s="2" t="s">
        <v>2916</v>
      </c>
      <c r="F840" s="7" t="s">
        <v>2917</v>
      </c>
      <c r="G840" s="2" t="s">
        <v>2918</v>
      </c>
      <c r="H840" s="2" t="s">
        <v>2919</v>
      </c>
      <c r="I840" s="2" t="s">
        <v>2920</v>
      </c>
      <c r="J840" s="2" t="s">
        <v>2919</v>
      </c>
      <c r="K840" s="2" t="s">
        <v>2921</v>
      </c>
      <c r="L840" s="1" t="s">
        <v>2922</v>
      </c>
      <c r="M840" s="8" t="s">
        <v>3727</v>
      </c>
      <c r="N840" s="9" t="s">
        <v>3698</v>
      </c>
      <c r="O840" s="9" t="s">
        <v>3699</v>
      </c>
      <c r="Z840" s="17"/>
    </row>
    <row r="841" spans="1:26" ht="14">
      <c r="A841" s="2" t="s">
        <v>2912</v>
      </c>
      <c r="B841" s="21">
        <v>2.6701842648199432</v>
      </c>
      <c r="C841" s="6" t="str">
        <f>HYPERLINK("http://www.ncbi.nlm.nih.gov/sites/entrez?db=unigene&amp;cmd=search&amp;term=Xl.56541", "Xl.56541")</f>
        <v>Xl.56541</v>
      </c>
      <c r="D841" s="6"/>
      <c r="E841" s="2" t="s">
        <v>2913</v>
      </c>
      <c r="F841" s="7" t="s">
        <v>2914</v>
      </c>
      <c r="N841" s="9" t="s">
        <v>3698</v>
      </c>
      <c r="O841" s="9" t="s">
        <v>3699</v>
      </c>
      <c r="P841" s="9" t="s">
        <v>3475</v>
      </c>
      <c r="Q841" s="9" t="s">
        <v>2923</v>
      </c>
      <c r="R841" s="9" t="s">
        <v>2924</v>
      </c>
      <c r="S841" s="9" t="s">
        <v>2925</v>
      </c>
      <c r="T841" s="1" t="s">
        <v>2926</v>
      </c>
      <c r="Z841" s="17"/>
    </row>
    <row r="842" spans="1:26">
      <c r="A842" s="2" t="s">
        <v>2910</v>
      </c>
      <c r="B842" s="21">
        <v>2.6734835977421914</v>
      </c>
      <c r="C842" s="6" t="str">
        <f>HYPERLINK("http://www.ncbi.nlm.nih.gov/sites/entrez?db=unigene&amp;cmd=search&amp;term=Xl.19181", "Xl.19181")</f>
        <v>Xl.19181</v>
      </c>
      <c r="D842" s="6"/>
      <c r="E842" s="2" t="s">
        <v>2911</v>
      </c>
      <c r="F842" s="7"/>
    </row>
    <row r="843" spans="1:26" ht="14">
      <c r="A843" s="2" t="s">
        <v>2905</v>
      </c>
      <c r="B843" s="21">
        <v>2.6770570395412703</v>
      </c>
      <c r="C843" s="6" t="str">
        <f>HYPERLINK("http://www.ncbi.nlm.nih.gov/sites/entrez?db=unigene&amp;cmd=search&amp;term=Xl.9439", "Xl.9439")</f>
        <v>Xl.9439</v>
      </c>
      <c r="D843" s="6"/>
      <c r="F843" s="7"/>
      <c r="G843" s="2" t="s">
        <v>2906</v>
      </c>
      <c r="H843" s="2" t="s">
        <v>2907</v>
      </c>
      <c r="I843" s="2" t="s">
        <v>2908</v>
      </c>
      <c r="J843" s="2" t="s">
        <v>2907</v>
      </c>
      <c r="K843" s="2" t="s">
        <v>2909</v>
      </c>
      <c r="L843" s="1" t="s">
        <v>3552</v>
      </c>
      <c r="M843" s="8" t="s">
        <v>3727</v>
      </c>
      <c r="Z843" s="17"/>
    </row>
    <row r="844" spans="1:26" ht="14">
      <c r="A844" s="2" t="s">
        <v>3014</v>
      </c>
      <c r="B844" s="21">
        <v>2.6773106573130203</v>
      </c>
      <c r="C844" s="6" t="str">
        <f>HYPERLINK("http://www.ncbi.nlm.nih.gov/sites/entrez?db=unigene&amp;cmd=search&amp;term=Xl.41549", "Xl.41549")</f>
        <v>Xl.41549</v>
      </c>
      <c r="D844" s="9" t="s">
        <v>3015</v>
      </c>
      <c r="F844" s="7" t="s">
        <v>3721</v>
      </c>
      <c r="G844" s="2" t="s">
        <v>3016</v>
      </c>
      <c r="H844" s="2" t="s">
        <v>3017</v>
      </c>
      <c r="I844" s="2" t="s">
        <v>3018</v>
      </c>
      <c r="J844" s="2" t="s">
        <v>2899</v>
      </c>
      <c r="K844" s="2" t="s">
        <v>2900</v>
      </c>
      <c r="L844" s="1" t="s">
        <v>2901</v>
      </c>
      <c r="M844" s="8" t="s">
        <v>3727</v>
      </c>
      <c r="N844" s="9" t="s">
        <v>3768</v>
      </c>
      <c r="O844" s="9" t="s">
        <v>3553</v>
      </c>
      <c r="Z844" s="17"/>
    </row>
    <row r="845" spans="1:26">
      <c r="A845" s="2" t="s">
        <v>3013</v>
      </c>
      <c r="B845" s="21">
        <v>2.6972086024944129</v>
      </c>
      <c r="C845" s="6" t="str">
        <f>HYPERLINK("http://www.ncbi.nlm.nih.gov/sites/entrez?db=unigene&amp;cmd=search&amp;term=Xl.17507", "Xl.17507")</f>
        <v>Xl.17507</v>
      </c>
      <c r="D845" s="6"/>
      <c r="F845" s="7" t="s">
        <v>3721</v>
      </c>
      <c r="N845" s="9" t="s">
        <v>3728</v>
      </c>
      <c r="O845" s="9" t="s">
        <v>3750</v>
      </c>
      <c r="P845" s="9" t="s">
        <v>3751</v>
      </c>
      <c r="Q845" s="9" t="s">
        <v>2902</v>
      </c>
      <c r="R845" s="9" t="s">
        <v>2903</v>
      </c>
      <c r="S845" s="1" t="s">
        <v>2904</v>
      </c>
    </row>
    <row r="846" spans="1:26" ht="14">
      <c r="A846" s="2" t="s">
        <v>3006</v>
      </c>
      <c r="B846" s="21">
        <v>2.7038240446655375</v>
      </c>
      <c r="C846" s="6" t="str">
        <f>HYPERLINK("http://www.ncbi.nlm.nih.gov/sites/entrez?db=unigene&amp;cmd=search&amp;term=Xl.47592", "Xl.47592")</f>
        <v>Xl.47592</v>
      </c>
      <c r="D846" s="6"/>
      <c r="F846" s="7"/>
      <c r="G846" s="2" t="s">
        <v>3007</v>
      </c>
      <c r="H846" s="2" t="s">
        <v>3008</v>
      </c>
      <c r="I846" s="2" t="s">
        <v>3009</v>
      </c>
      <c r="J846" s="2" t="s">
        <v>3008</v>
      </c>
      <c r="K846" s="2" t="s">
        <v>3010</v>
      </c>
      <c r="L846" s="1" t="s">
        <v>3011</v>
      </c>
      <c r="M846" s="8" t="s">
        <v>3727</v>
      </c>
      <c r="Z846" s="17"/>
    </row>
    <row r="847" spans="1:26">
      <c r="A847" s="2" t="s">
        <v>3005</v>
      </c>
      <c r="B847" s="21">
        <v>2.7068272027744582</v>
      </c>
      <c r="C847" s="6" t="str">
        <f>HYPERLINK("http://www.ncbi.nlm.nih.gov/sites/entrez?db=unigene&amp;cmd=search&amp;term=Xl.18458", "Xl.18458")</f>
        <v>Xl.18458</v>
      </c>
      <c r="D847" s="6"/>
      <c r="F847" s="7" t="s">
        <v>3721</v>
      </c>
      <c r="N847" s="9" t="s">
        <v>3728</v>
      </c>
      <c r="O847" s="9" t="s">
        <v>3750</v>
      </c>
      <c r="P847" s="9" t="s">
        <v>3105</v>
      </c>
      <c r="Q847" s="9" t="s">
        <v>3106</v>
      </c>
      <c r="R847" s="9" t="s">
        <v>3012</v>
      </c>
    </row>
    <row r="848" spans="1:26">
      <c r="A848" s="2" t="s">
        <v>3004</v>
      </c>
      <c r="B848" s="21">
        <v>2.7097344363481959</v>
      </c>
      <c r="C848" s="6" t="str">
        <f>HYPERLINK("http://www.ncbi.nlm.nih.gov/sites/entrez?db=unigene&amp;cmd=search&amp;term=Xl.18309", "Xl.18309")</f>
        <v>Xl.18309</v>
      </c>
      <c r="D848" s="6"/>
      <c r="F848" s="7" t="s">
        <v>3721</v>
      </c>
    </row>
    <row r="849" spans="1:26">
      <c r="A849" s="2" t="s">
        <v>3002</v>
      </c>
      <c r="B849" s="21">
        <v>2.718216244722246</v>
      </c>
      <c r="C849" s="6" t="str">
        <f>HYPERLINK("http://www.ncbi.nlm.nih.gov/sites/entrez?db=unigene&amp;cmd=search&amp;term=Xl.12980", "Xl.12980")</f>
        <v>Xl.12980</v>
      </c>
      <c r="D849" s="9" t="s">
        <v>3003</v>
      </c>
      <c r="F849" s="7" t="s">
        <v>3721</v>
      </c>
    </row>
    <row r="850" spans="1:26" ht="14">
      <c r="A850" s="2" t="s">
        <v>2993</v>
      </c>
      <c r="B850" s="21">
        <v>2.7242460416433514</v>
      </c>
      <c r="C850" s="6" t="str">
        <f>HYPERLINK("http://www.ncbi.nlm.nih.gov/sites/entrez?db=unigene&amp;cmd=search&amp;term=Xl.50224", "Xl.50224")</f>
        <v>Xl.50224</v>
      </c>
      <c r="D850" s="6"/>
      <c r="F850" s="7" t="s">
        <v>2994</v>
      </c>
      <c r="G850" s="2" t="s">
        <v>2995</v>
      </c>
      <c r="H850" s="2" t="s">
        <v>2996</v>
      </c>
      <c r="I850" s="2" t="s">
        <v>2997</v>
      </c>
      <c r="J850" s="2" t="s">
        <v>2998</v>
      </c>
      <c r="K850" s="2" t="s">
        <v>2999</v>
      </c>
      <c r="L850" s="1" t="s">
        <v>3000</v>
      </c>
      <c r="M850" s="8" t="s">
        <v>3727</v>
      </c>
      <c r="Z850" s="17"/>
    </row>
    <row r="851" spans="1:26" ht="14">
      <c r="A851" s="2" t="s">
        <v>2991</v>
      </c>
      <c r="B851" s="21">
        <v>2.7247574545936302</v>
      </c>
      <c r="C851" s="6" t="str">
        <f>HYPERLINK("http://www.ncbi.nlm.nih.gov/sites/entrez?db=unigene&amp;cmd=search&amp;term=Xl.50874", "Xl.50874")</f>
        <v>Xl.50874</v>
      </c>
      <c r="D851" s="9" t="s">
        <v>2992</v>
      </c>
      <c r="F851" s="7" t="s">
        <v>3721</v>
      </c>
      <c r="N851" s="9" t="s">
        <v>3728</v>
      </c>
      <c r="O851" s="9" t="s">
        <v>3612</v>
      </c>
      <c r="P851" s="1" t="s">
        <v>3001</v>
      </c>
      <c r="Z851" s="17"/>
    </row>
    <row r="852" spans="1:26" ht="14">
      <c r="A852" s="2" t="s">
        <v>2990</v>
      </c>
      <c r="B852" s="21">
        <v>2.7259612321489173</v>
      </c>
      <c r="C852" s="6" t="str">
        <f>HYPERLINK("http://www.ncbi.nlm.nih.gov/sites/entrez?db=unigene&amp;cmd=search&amp;term=Xl.26372", "Xl.26372")</f>
        <v>Xl.26372</v>
      </c>
      <c r="D852" s="6"/>
      <c r="F852" s="7" t="s">
        <v>3721</v>
      </c>
      <c r="Z852" s="17"/>
    </row>
    <row r="853" spans="1:26">
      <c r="A853" s="2" t="s">
        <v>2989</v>
      </c>
      <c r="B853" s="21">
        <v>2.7269496003586098</v>
      </c>
      <c r="C853" s="6" t="str">
        <f>HYPERLINK("http://www.ncbi.nlm.nih.gov/sites/entrez?db=unigene&amp;cmd=search&amp;term=Xl.22521", "Xl.22521")</f>
        <v>Xl.22521</v>
      </c>
      <c r="D853" s="6"/>
      <c r="F853" s="7" t="s">
        <v>3721</v>
      </c>
    </row>
    <row r="854" spans="1:26" ht="14">
      <c r="A854" s="2" t="s">
        <v>2980</v>
      </c>
      <c r="B854" s="21">
        <v>2.7320625358648791</v>
      </c>
      <c r="C854" s="6" t="str">
        <f>HYPERLINK("http://www.ncbi.nlm.nih.gov/sites/entrez?db=unigene&amp;cmd=search&amp;term=Xl.55732", "Xl.55732")</f>
        <v>Xl.55732</v>
      </c>
      <c r="D854" s="6"/>
      <c r="F854" s="7" t="s">
        <v>2981</v>
      </c>
      <c r="G854" s="2" t="s">
        <v>2982</v>
      </c>
      <c r="H854" s="2" t="s">
        <v>2983</v>
      </c>
      <c r="I854" s="2" t="s">
        <v>2984</v>
      </c>
      <c r="J854" s="2" t="s">
        <v>2983</v>
      </c>
      <c r="K854" s="2" t="s">
        <v>2985</v>
      </c>
      <c r="L854" s="1" t="s">
        <v>2986</v>
      </c>
      <c r="M854" s="8" t="s">
        <v>3727</v>
      </c>
      <c r="Z854" s="17"/>
    </row>
    <row r="855" spans="1:26">
      <c r="A855" s="2" t="s">
        <v>2979</v>
      </c>
      <c r="B855" s="21">
        <v>2.7374054065215874</v>
      </c>
      <c r="C855" s="6" t="str">
        <f>HYPERLINK("http://www.ncbi.nlm.nih.gov/sites/entrez?db=unigene&amp;cmd=search&amp;term=Xl.23508", "Xl.23508")</f>
        <v>Xl.23508</v>
      </c>
      <c r="D855" s="6"/>
      <c r="F855" s="7" t="s">
        <v>3217</v>
      </c>
      <c r="I855" s="2" t="s">
        <v>3305</v>
      </c>
      <c r="J855" s="2" t="s">
        <v>3306</v>
      </c>
      <c r="K855" s="2" t="s">
        <v>3307</v>
      </c>
      <c r="N855" s="9" t="s">
        <v>3728</v>
      </c>
      <c r="O855" s="9" t="s">
        <v>3668</v>
      </c>
      <c r="P855" s="9" t="s">
        <v>3669</v>
      </c>
      <c r="Q855" s="9" t="s">
        <v>3670</v>
      </c>
      <c r="R855" s="9" t="s">
        <v>3671</v>
      </c>
      <c r="S855" s="9" t="s">
        <v>2987</v>
      </c>
      <c r="T855" s="1" t="s">
        <v>2988</v>
      </c>
    </row>
    <row r="856" spans="1:26" ht="14">
      <c r="A856" s="2" t="s">
        <v>2978</v>
      </c>
      <c r="B856" s="21">
        <v>2.7382630328713971</v>
      </c>
      <c r="C856" s="6" t="str">
        <f>HYPERLINK("http://www.ncbi.nlm.nih.gov/sites/entrez?db=unigene&amp;cmd=search&amp;term=Xl.742", "Xl.742")</f>
        <v>Xl.742</v>
      </c>
      <c r="D856" s="6"/>
      <c r="F856" s="7"/>
      <c r="Z856" s="17"/>
    </row>
    <row r="857" spans="1:26" ht="14">
      <c r="A857" s="2" t="s">
        <v>2977</v>
      </c>
      <c r="B857" s="21">
        <v>2.7477833713344717</v>
      </c>
      <c r="C857" s="6" t="str">
        <f>HYPERLINK("http://www.ncbi.nlm.nih.gov/sites/entrez?db=unigene&amp;cmd=search&amp;term=Xl.34143", "Xl.34143")</f>
        <v>Xl.34143</v>
      </c>
      <c r="D857" s="9" t="s">
        <v>3691</v>
      </c>
      <c r="F857" s="7" t="s">
        <v>3721</v>
      </c>
      <c r="Z857" s="17"/>
    </row>
    <row r="858" spans="1:26" ht="14">
      <c r="A858" s="2" t="s">
        <v>2976</v>
      </c>
      <c r="B858" s="21">
        <v>2.7558761138001002</v>
      </c>
      <c r="C858" s="6" t="str">
        <f>HYPERLINK("http://www.ncbi.nlm.nih.gov/sites/entrez?db=unigene&amp;cmd=search&amp;term=Xl.55036", "Xl.55036")</f>
        <v>Xl.55036</v>
      </c>
      <c r="D858" s="6"/>
      <c r="F858" s="7" t="s">
        <v>3721</v>
      </c>
      <c r="Z858" s="17"/>
    </row>
    <row r="859" spans="1:26">
      <c r="A859" s="2" t="s">
        <v>2969</v>
      </c>
      <c r="B859" s="21">
        <v>2.7623121684984184</v>
      </c>
      <c r="C859" s="6" t="str">
        <f>HYPERLINK("http://www.ncbi.nlm.nih.gov/sites/entrez?db=unigene&amp;cmd=search&amp;term=Xl.21557", "Xl.21557")</f>
        <v>Xl.21557</v>
      </c>
      <c r="D859" s="6"/>
      <c r="E859" s="2" t="s">
        <v>2970</v>
      </c>
      <c r="F859" s="7" t="s">
        <v>2971</v>
      </c>
      <c r="G859" s="2" t="s">
        <v>2972</v>
      </c>
      <c r="H859" s="2" t="s">
        <v>2973</v>
      </c>
      <c r="I859" s="2" t="s">
        <v>2974</v>
      </c>
      <c r="J859" s="2" t="s">
        <v>2973</v>
      </c>
      <c r="K859" s="2" t="s">
        <v>2975</v>
      </c>
      <c r="L859" s="1" t="s">
        <v>3628</v>
      </c>
      <c r="M859" s="8" t="s">
        <v>3727</v>
      </c>
    </row>
    <row r="860" spans="1:26">
      <c r="A860" s="2" t="s">
        <v>2963</v>
      </c>
      <c r="B860" s="21">
        <v>2.7658828042428873</v>
      </c>
      <c r="C860" s="6" t="str">
        <f>HYPERLINK("http://www.ncbi.nlm.nih.gov/sites/entrez?db=unigene&amp;cmd=search&amp;term=Xl.15858", "Xl.15858")</f>
        <v>Xl.15858</v>
      </c>
      <c r="D860" s="6"/>
      <c r="F860" s="7"/>
      <c r="G860" s="2" t="s">
        <v>2965</v>
      </c>
      <c r="H860" s="2" t="s">
        <v>2966</v>
      </c>
      <c r="I860" s="2" t="s">
        <v>2964</v>
      </c>
      <c r="J860" s="2" t="s">
        <v>2966</v>
      </c>
      <c r="K860" s="2" t="s">
        <v>2967</v>
      </c>
      <c r="L860" s="1" t="s">
        <v>2968</v>
      </c>
      <c r="M860" s="8" t="s">
        <v>3727</v>
      </c>
      <c r="N860" s="9" t="s">
        <v>3728</v>
      </c>
      <c r="O860" s="9" t="s">
        <v>3668</v>
      </c>
      <c r="P860" s="9" t="s">
        <v>3669</v>
      </c>
      <c r="Q860" s="9" t="s">
        <v>3670</v>
      </c>
      <c r="R860" s="9" t="s">
        <v>3671</v>
      </c>
      <c r="S860" s="9" t="s">
        <v>3629</v>
      </c>
      <c r="T860" s="1" t="s">
        <v>3630</v>
      </c>
    </row>
    <row r="861" spans="1:26">
      <c r="A861" s="2" t="s">
        <v>2961</v>
      </c>
      <c r="B861" s="21">
        <v>2.7700022535468558</v>
      </c>
      <c r="C861" s="6" t="str">
        <f>HYPERLINK("http://www.ncbi.nlm.nih.gov/sites/entrez?db=unigene&amp;cmd=search&amp;term=Xl.13423", "Xl.13423")</f>
        <v>Xl.13423</v>
      </c>
      <c r="D861" s="6"/>
      <c r="F861" s="7" t="s">
        <v>2962</v>
      </c>
      <c r="N861" s="9" t="s">
        <v>3737</v>
      </c>
      <c r="O861" s="9" t="s">
        <v>3738</v>
      </c>
      <c r="P861" s="9" t="s">
        <v>3739</v>
      </c>
      <c r="Q861" s="9" t="s">
        <v>3740</v>
      </c>
      <c r="R861" s="9" t="s">
        <v>3200</v>
      </c>
      <c r="S861" s="1" t="s">
        <v>3201</v>
      </c>
    </row>
    <row r="862" spans="1:26" ht="14">
      <c r="A862" s="2" t="s">
        <v>3067</v>
      </c>
      <c r="B862" s="21">
        <v>2.7847787253960257</v>
      </c>
      <c r="C862" s="6" t="str">
        <f>HYPERLINK("http://www.ncbi.nlm.nih.gov/sites/entrez?db=unigene&amp;cmd=search&amp;term=Xl.52687", "Xl.52687")</f>
        <v>Xl.52687</v>
      </c>
      <c r="D862" s="6"/>
      <c r="F862" s="7" t="s">
        <v>3721</v>
      </c>
      <c r="I862" s="2" t="s">
        <v>3068</v>
      </c>
      <c r="J862" s="2" t="s">
        <v>3069</v>
      </c>
      <c r="K862" s="2" t="s">
        <v>3070</v>
      </c>
      <c r="L862" s="1" t="s">
        <v>3071</v>
      </c>
      <c r="M862" s="8" t="s">
        <v>3727</v>
      </c>
      <c r="Z862" s="17"/>
    </row>
    <row r="863" spans="1:26" ht="14">
      <c r="A863" s="2" t="s">
        <v>3059</v>
      </c>
      <c r="B863" s="21">
        <v>2.8014192856947173</v>
      </c>
      <c r="C863" s="6" t="str">
        <f>HYPERLINK("http://www.ncbi.nlm.nih.gov/sites/entrez?db=unigene&amp;cmd=search&amp;term=Xl.948", "Xl.948")</f>
        <v>Xl.948</v>
      </c>
      <c r="D863" s="6"/>
      <c r="F863" s="7"/>
      <c r="G863" s="2" t="s">
        <v>3060</v>
      </c>
      <c r="H863" s="2" t="s">
        <v>3061</v>
      </c>
      <c r="I863" s="2" t="s">
        <v>3062</v>
      </c>
      <c r="J863" s="2" t="s">
        <v>3061</v>
      </c>
      <c r="K863" s="2" t="s">
        <v>3063</v>
      </c>
      <c r="L863" s="1" t="s">
        <v>3064</v>
      </c>
      <c r="M863" s="8" t="s">
        <v>3727</v>
      </c>
      <c r="N863" s="9" t="s">
        <v>3728</v>
      </c>
      <c r="O863" s="9" t="s">
        <v>3750</v>
      </c>
      <c r="P863" s="9" t="s">
        <v>3072</v>
      </c>
      <c r="Q863" s="9" t="s">
        <v>3073</v>
      </c>
      <c r="R863" s="9" t="s">
        <v>3074</v>
      </c>
      <c r="S863" s="1" t="s">
        <v>2960</v>
      </c>
      <c r="Z863" s="17"/>
    </row>
    <row r="864" spans="1:26">
      <c r="A864" s="2" t="s">
        <v>3053</v>
      </c>
      <c r="B864" s="21">
        <v>2.8054960190215983</v>
      </c>
      <c r="C864" s="6" t="str">
        <f>HYPERLINK("http://www.ncbi.nlm.nih.gov/sites/entrez?db=unigene&amp;cmd=search&amp;term=Xl.104", "Xl.104")</f>
        <v>Xl.104</v>
      </c>
      <c r="D864" s="6"/>
      <c r="F864" s="7" t="s">
        <v>3054</v>
      </c>
      <c r="G864" s="2" t="s">
        <v>3055</v>
      </c>
      <c r="H864" s="2" t="s">
        <v>3056</v>
      </c>
      <c r="I864" s="2" t="s">
        <v>3057</v>
      </c>
      <c r="J864" s="2" t="s">
        <v>3056</v>
      </c>
      <c r="K864" s="2" t="s">
        <v>3058</v>
      </c>
      <c r="L864" s="1" t="s">
        <v>3628</v>
      </c>
      <c r="M864" s="8" t="s">
        <v>3727</v>
      </c>
      <c r="N864" s="9" t="s">
        <v>3728</v>
      </c>
      <c r="O864" s="9" t="s">
        <v>3668</v>
      </c>
      <c r="P864" s="9" t="s">
        <v>3065</v>
      </c>
      <c r="Q864" s="1" t="s">
        <v>3066</v>
      </c>
    </row>
    <row r="865" spans="1:26" ht="14">
      <c r="A865" s="2" t="s">
        <v>3052</v>
      </c>
      <c r="B865" s="21">
        <v>2.8205659887293795</v>
      </c>
      <c r="C865" s="6" t="str">
        <f>HYPERLINK("http://www.ncbi.nlm.nih.gov/sites/entrez?db=unigene&amp;cmd=search&amp;term=Xl.48017", "Xl.48017")</f>
        <v>Xl.48017</v>
      </c>
      <c r="D865" s="6"/>
      <c r="F865" s="7" t="s">
        <v>3721</v>
      </c>
      <c r="N865" s="9" t="s">
        <v>3728</v>
      </c>
      <c r="O865" s="9" t="s">
        <v>3668</v>
      </c>
      <c r="P865" s="9" t="s">
        <v>3669</v>
      </c>
      <c r="Q865" s="9" t="s">
        <v>3670</v>
      </c>
      <c r="R865" s="9" t="s">
        <v>3671</v>
      </c>
      <c r="S865" s="9" t="s">
        <v>3629</v>
      </c>
      <c r="T865" s="1" t="s">
        <v>3630</v>
      </c>
      <c r="Z865" s="17"/>
    </row>
    <row r="866" spans="1:26">
      <c r="A866" s="2" t="s">
        <v>3048</v>
      </c>
      <c r="B866" s="21">
        <v>2.8443220245192795</v>
      </c>
      <c r="C866" s="6" t="str">
        <f>HYPERLINK("http://www.ncbi.nlm.nih.gov/sites/entrez?db=unigene&amp;cmd=search&amp;term=Xl.21451", "Xl.21451")</f>
        <v>Xl.21451</v>
      </c>
      <c r="D866" s="9" t="s">
        <v>3049</v>
      </c>
      <c r="E866" s="2" t="s">
        <v>3050</v>
      </c>
      <c r="F866" s="7" t="s">
        <v>3051</v>
      </c>
    </row>
    <row r="867" spans="1:26" ht="14">
      <c r="A867" s="2" t="s">
        <v>3043</v>
      </c>
      <c r="B867" s="21">
        <v>2.8473349123702123</v>
      </c>
      <c r="C867" s="6" t="str">
        <f>HYPERLINK("http://www.ncbi.nlm.nih.gov/sites/entrez?db=unigene&amp;cmd=search&amp;term=Xl.53043", "Xl.53043")</f>
        <v>Xl.53043</v>
      </c>
      <c r="D867" s="6"/>
      <c r="F867" s="7" t="s">
        <v>3044</v>
      </c>
      <c r="I867" s="2" t="s">
        <v>3045</v>
      </c>
      <c r="J867" s="2" t="s">
        <v>3046</v>
      </c>
      <c r="K867" s="2" t="s">
        <v>3047</v>
      </c>
      <c r="L867" s="1" t="s">
        <v>3421</v>
      </c>
      <c r="M867" s="1" t="s">
        <v>3567</v>
      </c>
      <c r="Z867" s="17"/>
    </row>
    <row r="868" spans="1:26">
      <c r="A868" s="2" t="s">
        <v>3033</v>
      </c>
      <c r="B868" s="21">
        <v>2.8556398178157374</v>
      </c>
      <c r="C868" s="6" t="str">
        <f>HYPERLINK("http://www.ncbi.nlm.nih.gov/sites/entrez?db=unigene&amp;cmd=search&amp;term=Xl.25115", "Xl.25115")</f>
        <v>Xl.25115</v>
      </c>
      <c r="D868" s="6"/>
      <c r="F868" s="7" t="s">
        <v>3034</v>
      </c>
      <c r="G868" s="2" t="s">
        <v>3035</v>
      </c>
      <c r="H868" s="2" t="s">
        <v>3036</v>
      </c>
      <c r="I868" s="2" t="s">
        <v>3037</v>
      </c>
      <c r="J868" s="2" t="s">
        <v>3038</v>
      </c>
      <c r="K868" s="2" t="s">
        <v>3039</v>
      </c>
      <c r="L868" s="1" t="s">
        <v>3040</v>
      </c>
      <c r="M868" s="8" t="s">
        <v>3727</v>
      </c>
    </row>
    <row r="869" spans="1:26" ht="14">
      <c r="A869" s="2" t="s">
        <v>3031</v>
      </c>
      <c r="B869" s="21">
        <v>2.8711809412543836</v>
      </c>
      <c r="C869" s="6" t="str">
        <f>HYPERLINK("http://www.ncbi.nlm.nih.gov/sites/entrez?db=unigene&amp;cmd=search&amp;term=Xl.47297", "Xl.47297")</f>
        <v>Xl.47297</v>
      </c>
      <c r="D869" s="9" t="s">
        <v>3032</v>
      </c>
      <c r="F869" s="7" t="s">
        <v>3721</v>
      </c>
      <c r="N869" s="9" t="s">
        <v>3768</v>
      </c>
      <c r="O869" s="9" t="s">
        <v>3041</v>
      </c>
      <c r="P869" s="9" t="s">
        <v>3042</v>
      </c>
      <c r="Z869" s="17"/>
    </row>
    <row r="870" spans="1:26">
      <c r="A870" s="2" t="s">
        <v>3028</v>
      </c>
      <c r="B870" s="21">
        <v>2.8893724579699374</v>
      </c>
      <c r="C870" s="6" t="str">
        <f>HYPERLINK("http://www.ncbi.nlm.nih.gov/sites/entrez?db=unigene&amp;cmd=search&amp;term=Xl.21606", "Xl.21606")</f>
        <v>Xl.21606</v>
      </c>
      <c r="D870" s="6"/>
      <c r="E870" s="2" t="s">
        <v>3029</v>
      </c>
      <c r="F870" s="7" t="s">
        <v>3030</v>
      </c>
    </row>
    <row r="871" spans="1:26" ht="14">
      <c r="A871" s="2" t="s">
        <v>3027</v>
      </c>
      <c r="B871" s="21">
        <v>2.9177186592711442</v>
      </c>
      <c r="C871" s="6" t="str">
        <f>HYPERLINK("http://www.ncbi.nlm.nih.gov/sites/entrez?db=unigene&amp;cmd=search&amp;term=Xl.56210", "Xl.56210")</f>
        <v>Xl.56210</v>
      </c>
      <c r="D871" s="6"/>
      <c r="F871" s="7" t="s">
        <v>3721</v>
      </c>
      <c r="Z871" s="17"/>
    </row>
    <row r="872" spans="1:26" ht="14">
      <c r="A872" s="2" t="s">
        <v>3021</v>
      </c>
      <c r="B872" s="21">
        <v>2.9222031226695395</v>
      </c>
      <c r="C872" s="6" t="str">
        <f>HYPERLINK("http://www.ncbi.nlm.nih.gov/sites/entrez?db=unigene&amp;cmd=search&amp;term=Xl.53083", "Xl.53083")</f>
        <v>Xl.53083</v>
      </c>
      <c r="D872" s="9" t="s">
        <v>3022</v>
      </c>
      <c r="F872" s="7" t="s">
        <v>3023</v>
      </c>
      <c r="I872" s="2" t="s">
        <v>3024</v>
      </c>
      <c r="J872" s="2" t="s">
        <v>3025</v>
      </c>
      <c r="K872" s="2" t="s">
        <v>3026</v>
      </c>
      <c r="L872" s="1" t="s">
        <v>3247</v>
      </c>
      <c r="M872" s="1" t="s">
        <v>3248</v>
      </c>
      <c r="Z872" s="17"/>
    </row>
    <row r="873" spans="1:26" ht="14">
      <c r="A873" s="2" t="s">
        <v>3126</v>
      </c>
      <c r="B873" s="21">
        <v>2.9235663945344679</v>
      </c>
      <c r="C873" s="6" t="str">
        <f>HYPERLINK("http://www.ncbi.nlm.nih.gov/sites/entrez?db=unigene&amp;cmd=search&amp;term=Xl.52", "Xl.52")</f>
        <v>Xl.52</v>
      </c>
      <c r="D873" s="6"/>
      <c r="F873" s="7"/>
      <c r="G873" s="2" t="s">
        <v>3127</v>
      </c>
      <c r="H873" s="2" t="s">
        <v>3128</v>
      </c>
      <c r="I873" s="2" t="s">
        <v>3129</v>
      </c>
      <c r="J873" s="2" t="s">
        <v>3019</v>
      </c>
      <c r="K873" s="2" t="s">
        <v>3020</v>
      </c>
      <c r="L873" s="1" t="s">
        <v>3271</v>
      </c>
      <c r="M873" s="8" t="s">
        <v>3727</v>
      </c>
      <c r="Z873" s="17"/>
    </row>
    <row r="874" spans="1:26" ht="14">
      <c r="A874" s="2" t="s">
        <v>3125</v>
      </c>
      <c r="B874" s="21">
        <v>2.9265135410399519</v>
      </c>
      <c r="C874" s="6" t="str">
        <f>HYPERLINK("http://www.ncbi.nlm.nih.gov/sites/entrez?db=unigene&amp;cmd=search&amp;term=Xl.55350", "Xl.55350")</f>
        <v>Xl.55350</v>
      </c>
      <c r="D874" s="6"/>
      <c r="F874" s="7" t="s">
        <v>3721</v>
      </c>
      <c r="N874" s="9" t="s">
        <v>3737</v>
      </c>
      <c r="O874" s="9" t="s">
        <v>3738</v>
      </c>
      <c r="P874" s="9" t="s">
        <v>3739</v>
      </c>
      <c r="Q874" s="1" t="s">
        <v>3419</v>
      </c>
      <c r="Z874" s="17"/>
    </row>
    <row r="875" spans="1:26" ht="14">
      <c r="A875" s="2" t="s">
        <v>3122</v>
      </c>
      <c r="B875" s="21">
        <v>2.9268455006121155</v>
      </c>
      <c r="C875" s="6" t="str">
        <f>HYPERLINK("http://www.ncbi.nlm.nih.gov/sites/entrez?db=unigene&amp;cmd=search&amp;term=Xl.28874", "Xl.28874")</f>
        <v>Xl.28874</v>
      </c>
      <c r="D875" s="9" t="s">
        <v>3123</v>
      </c>
      <c r="F875" s="7" t="s">
        <v>3124</v>
      </c>
      <c r="Z875" s="17"/>
    </row>
    <row r="876" spans="1:26">
      <c r="A876" s="2" t="s">
        <v>3114</v>
      </c>
      <c r="B876" s="21">
        <v>2.9333683881287729</v>
      </c>
      <c r="C876" s="6" t="str">
        <f>HYPERLINK("http://www.ncbi.nlm.nih.gov/sites/entrez?db=unigene&amp;cmd=search&amp;term=Xl.14255", "Xl.14255")</f>
        <v>Xl.14255</v>
      </c>
      <c r="D876" s="9" t="s">
        <v>3115</v>
      </c>
      <c r="F876" s="7"/>
      <c r="G876" s="2" t="s">
        <v>3116</v>
      </c>
      <c r="H876" s="2" t="s">
        <v>3117</v>
      </c>
      <c r="I876" s="2" t="s">
        <v>3118</v>
      </c>
      <c r="J876" s="2" t="s">
        <v>3117</v>
      </c>
      <c r="K876" s="2" t="s">
        <v>3119</v>
      </c>
      <c r="L876" s="1" t="s">
        <v>3120</v>
      </c>
      <c r="M876" s="8" t="s">
        <v>3727</v>
      </c>
    </row>
    <row r="877" spans="1:26" ht="14">
      <c r="A877" s="2" t="s">
        <v>3108</v>
      </c>
      <c r="B877" s="21">
        <v>2.937442966919031</v>
      </c>
      <c r="C877" s="6" t="str">
        <f>HYPERLINK("http://www.ncbi.nlm.nih.gov/sites/entrez?db=unigene&amp;cmd=search&amp;term=Xl.49569", "Xl.49569")</f>
        <v>Xl.49569</v>
      </c>
      <c r="D877" s="9" t="s">
        <v>3109</v>
      </c>
      <c r="F877" s="7"/>
      <c r="G877" s="2" t="s">
        <v>3110</v>
      </c>
      <c r="H877" s="2" t="s">
        <v>3111</v>
      </c>
      <c r="I877" s="2" t="s">
        <v>3112</v>
      </c>
      <c r="J877" s="2" t="s">
        <v>3111</v>
      </c>
      <c r="K877" s="2" t="s">
        <v>3113</v>
      </c>
      <c r="N877" s="9" t="s">
        <v>3728</v>
      </c>
      <c r="O877" s="9" t="s">
        <v>3729</v>
      </c>
      <c r="P877" s="1" t="s">
        <v>3121</v>
      </c>
      <c r="Z877" s="17"/>
    </row>
    <row r="878" spans="1:26" ht="14">
      <c r="A878" s="2" t="s">
        <v>3098</v>
      </c>
      <c r="B878" s="21">
        <v>2.9585799967751645</v>
      </c>
      <c r="C878" s="6" t="str">
        <f>HYPERLINK("http://www.ncbi.nlm.nih.gov/sites/entrez?db=unigene&amp;cmd=search&amp;term=Xl.29661", "Xl.29661")</f>
        <v>Xl.29661</v>
      </c>
      <c r="D878" s="6"/>
      <c r="F878" s="7"/>
      <c r="G878" s="2" t="s">
        <v>3099</v>
      </c>
      <c r="H878" s="2" t="s">
        <v>3100</v>
      </c>
      <c r="I878" s="2" t="s">
        <v>3101</v>
      </c>
      <c r="J878" s="2" t="s">
        <v>3102</v>
      </c>
      <c r="K878" s="2" t="s">
        <v>3103</v>
      </c>
      <c r="L878" s="1" t="s">
        <v>3104</v>
      </c>
      <c r="M878" s="8" t="s">
        <v>3727</v>
      </c>
      <c r="Z878" s="17"/>
    </row>
    <row r="879" spans="1:26">
      <c r="A879" s="2" t="s">
        <v>3088</v>
      </c>
      <c r="B879" s="21">
        <v>2.9788121750187875</v>
      </c>
      <c r="C879" s="6" t="str">
        <f>HYPERLINK("http://www.ncbi.nlm.nih.gov/sites/entrez?db=unigene&amp;cmd=search&amp;term=Xl.12302", "Xl.12302")</f>
        <v>Xl.12302</v>
      </c>
      <c r="D879" s="6"/>
      <c r="F879" s="7" t="s">
        <v>3089</v>
      </c>
      <c r="I879" s="2" t="s">
        <v>3090</v>
      </c>
      <c r="J879" s="2" t="s">
        <v>3091</v>
      </c>
      <c r="K879" s="2" t="s">
        <v>3092</v>
      </c>
      <c r="L879" s="1" t="s">
        <v>3093</v>
      </c>
      <c r="M879" s="8" t="s">
        <v>3727</v>
      </c>
      <c r="N879" s="9" t="s">
        <v>3728</v>
      </c>
      <c r="O879" s="9" t="s">
        <v>3750</v>
      </c>
      <c r="P879" s="9" t="s">
        <v>3105</v>
      </c>
      <c r="Q879" s="9" t="s">
        <v>3106</v>
      </c>
      <c r="R879" s="9" t="s">
        <v>3107</v>
      </c>
    </row>
    <row r="880" spans="1:26" ht="14">
      <c r="A880" s="2" t="s">
        <v>3086</v>
      </c>
      <c r="B880" s="21">
        <v>2.9856894531023044</v>
      </c>
      <c r="C880" s="6" t="str">
        <f>HYPERLINK("http://www.ncbi.nlm.nih.gov/sites/entrez?db=unigene&amp;cmd=search&amp;term=Xl.56488", "Xl.56488")</f>
        <v>Xl.56488</v>
      </c>
      <c r="D880" s="2" t="s">
        <v>3085</v>
      </c>
      <c r="F880" s="7" t="s">
        <v>3087</v>
      </c>
      <c r="N880" s="9" t="s">
        <v>3737</v>
      </c>
      <c r="O880" s="9" t="s">
        <v>3738</v>
      </c>
      <c r="P880" s="9" t="s">
        <v>3094</v>
      </c>
      <c r="Q880" s="9" t="s">
        <v>3326</v>
      </c>
      <c r="R880" s="9" t="s">
        <v>3095</v>
      </c>
      <c r="S880" s="9" t="s">
        <v>3096</v>
      </c>
      <c r="T880" s="1" t="s">
        <v>3097</v>
      </c>
      <c r="Z880" s="17"/>
    </row>
    <row r="881" spans="1:26" ht="14">
      <c r="A881" s="2" t="s">
        <v>3084</v>
      </c>
      <c r="B881" s="21">
        <v>2.9891041585316618</v>
      </c>
      <c r="C881" s="6" t="str">
        <f>HYPERLINK("http://www.ncbi.nlm.nih.gov/sites/entrez?db=unigene&amp;cmd=search&amp;term=Xl.56024", "Xl.56024")</f>
        <v>Xl.56024</v>
      </c>
      <c r="D881" s="2" t="s">
        <v>3085</v>
      </c>
      <c r="F881" s="7" t="s">
        <v>3721</v>
      </c>
      <c r="Z881" s="17"/>
    </row>
    <row r="882" spans="1:26">
      <c r="A882" s="2" t="s">
        <v>3075</v>
      </c>
      <c r="B882" s="21">
        <v>2.990026711855561</v>
      </c>
      <c r="C882" s="6" t="str">
        <f>HYPERLINK("http://www.ncbi.nlm.nih.gov/sites/entrez?db=unigene&amp;cmd=search&amp;term=Xl.12227", "Xl.12227")</f>
        <v>Xl.12227</v>
      </c>
      <c r="D882" s="6"/>
      <c r="E882" s="2" t="s">
        <v>3076</v>
      </c>
      <c r="F882" s="7" t="s">
        <v>3077</v>
      </c>
      <c r="G882" s="2" t="s">
        <v>3076</v>
      </c>
      <c r="H882" s="8" t="s">
        <v>3078</v>
      </c>
      <c r="I882" s="2" t="s">
        <v>3079</v>
      </c>
      <c r="J882" s="2" t="s">
        <v>3080</v>
      </c>
      <c r="K882" s="2" t="s">
        <v>3081</v>
      </c>
      <c r="L882" s="1" t="s">
        <v>3082</v>
      </c>
      <c r="M882" s="8" t="s">
        <v>3727</v>
      </c>
    </row>
    <row r="883" spans="1:26" ht="14">
      <c r="A883" s="2" t="s">
        <v>3190</v>
      </c>
      <c r="B883" s="21">
        <v>3.0140431183536642</v>
      </c>
      <c r="C883" s="6" t="str">
        <f>HYPERLINK("http://www.ncbi.nlm.nih.gov/sites/entrez?db=unigene&amp;cmd=search&amp;term=Xl.9232", "Xl.9232")</f>
        <v>Xl.9232</v>
      </c>
      <c r="D883" s="9" t="s">
        <v>3191</v>
      </c>
      <c r="F883" s="7" t="s">
        <v>3721</v>
      </c>
      <c r="N883" s="9" t="s">
        <v>3186</v>
      </c>
      <c r="O883" s="9" t="s">
        <v>3187</v>
      </c>
      <c r="P883" s="9" t="s">
        <v>3188</v>
      </c>
      <c r="Q883" s="9" t="s">
        <v>3189</v>
      </c>
      <c r="R883" s="1" t="s">
        <v>3083</v>
      </c>
      <c r="Z883" s="17"/>
    </row>
    <row r="884" spans="1:26" ht="14">
      <c r="A884" s="2" t="s">
        <v>3179</v>
      </c>
      <c r="B884" s="21">
        <v>3.0281998530214076</v>
      </c>
      <c r="C884" s="6" t="str">
        <f>HYPERLINK("http://www.ncbi.nlm.nih.gov/sites/entrez?db=unigene&amp;cmd=search&amp;term=Xl.51556", "Xl.51556")</f>
        <v>Xl.51556</v>
      </c>
      <c r="D884" s="9" t="s">
        <v>3180</v>
      </c>
      <c r="F884" s="7" t="s">
        <v>3181</v>
      </c>
      <c r="I884" s="2" t="s">
        <v>3182</v>
      </c>
      <c r="J884" s="2" t="s">
        <v>3183</v>
      </c>
      <c r="K884" s="2" t="s">
        <v>3184</v>
      </c>
      <c r="L884" s="1" t="s">
        <v>3185</v>
      </c>
      <c r="M884" s="8" t="s">
        <v>3727</v>
      </c>
      <c r="Z884" s="17"/>
    </row>
    <row r="885" spans="1:26">
      <c r="A885" s="2" t="s">
        <v>3177</v>
      </c>
      <c r="B885" s="21">
        <v>3.0294018279875621</v>
      </c>
      <c r="C885" s="6" t="str">
        <f>HYPERLINK("http://www.ncbi.nlm.nih.gov/sites/entrez?db=unigene&amp;cmd=search&amp;term=Xl.24636", "Xl.24636")</f>
        <v>Xl.24636</v>
      </c>
      <c r="D885" s="9" t="s">
        <v>3178</v>
      </c>
      <c r="F885" s="7" t="s">
        <v>3721</v>
      </c>
      <c r="N885" s="9" t="s">
        <v>3186</v>
      </c>
      <c r="O885" s="9" t="s">
        <v>3187</v>
      </c>
      <c r="P885" s="9" t="s">
        <v>3188</v>
      </c>
      <c r="Q885" s="1" t="s">
        <v>3189</v>
      </c>
    </row>
    <row r="886" spans="1:26">
      <c r="A886" s="2" t="s">
        <v>3174</v>
      </c>
      <c r="B886" s="21">
        <v>3.0388024132171996</v>
      </c>
      <c r="C886" s="6" t="str">
        <f>HYPERLINK("http://www.ncbi.nlm.nih.gov/sites/entrez?db=unigene&amp;cmd=search&amp;term=Xl.23015", "Xl.23015")</f>
        <v>Xl.23015</v>
      </c>
      <c r="D886" s="9" t="s">
        <v>3175</v>
      </c>
      <c r="F886" s="7" t="s">
        <v>3176</v>
      </c>
    </row>
    <row r="887" spans="1:26" ht="14">
      <c r="A887" s="2" t="s">
        <v>3173</v>
      </c>
      <c r="B887" s="21">
        <v>3.0468637090927415</v>
      </c>
      <c r="C887" s="6" t="str">
        <f>HYPERLINK("http://www.ncbi.nlm.nih.gov/sites/entrez?db=unigene&amp;cmd=search&amp;term=Xl.5987", "Xl.5987")</f>
        <v>Xl.5987</v>
      </c>
      <c r="D887" s="6"/>
      <c r="F887" s="7"/>
      <c r="Z887" s="17"/>
    </row>
    <row r="888" spans="1:26" ht="14">
      <c r="A888" s="2" t="s">
        <v>3171</v>
      </c>
      <c r="B888" s="21">
        <v>3.057637922792432</v>
      </c>
      <c r="C888" s="6" t="str">
        <f>HYPERLINK("http://www.ncbi.nlm.nih.gov/sites/entrez?db=unigene&amp;cmd=search&amp;term=Xl.674", "Xl.674")</f>
        <v>Xl.674</v>
      </c>
      <c r="D888" s="6"/>
      <c r="E888" s="2" t="s">
        <v>3172</v>
      </c>
      <c r="F888" s="7"/>
      <c r="Z888" s="17"/>
    </row>
    <row r="889" spans="1:26" ht="14">
      <c r="A889" s="2" t="s">
        <v>3169</v>
      </c>
      <c r="B889" s="21">
        <v>3.0634064287467107</v>
      </c>
      <c r="C889" s="6" t="str">
        <f>HYPERLINK("http://www.ncbi.nlm.nih.gov/sites/entrez?db=unigene&amp;cmd=search&amp;term=Xl.51558", "Xl.51558")</f>
        <v>Xl.51558</v>
      </c>
      <c r="D889" s="9" t="s">
        <v>3170</v>
      </c>
      <c r="F889" s="7"/>
      <c r="Z889" s="17"/>
    </row>
    <row r="890" spans="1:26" ht="14">
      <c r="A890" s="2" t="s">
        <v>3162</v>
      </c>
      <c r="B890" s="21">
        <v>3.0734154986971327</v>
      </c>
      <c r="C890" s="6" t="str">
        <f>HYPERLINK("http://www.ncbi.nlm.nih.gov/sites/entrez?db=unigene&amp;cmd=search&amp;term=Xl.57003", "Xl.57003")</f>
        <v>Xl.57003</v>
      </c>
      <c r="D890" s="9" t="s">
        <v>3163</v>
      </c>
      <c r="F890" s="7" t="s">
        <v>3721</v>
      </c>
      <c r="G890" s="2" t="s">
        <v>3164</v>
      </c>
      <c r="H890" s="2" t="s">
        <v>3165</v>
      </c>
      <c r="I890" s="2" t="s">
        <v>3166</v>
      </c>
      <c r="J890" s="2" t="s">
        <v>3165</v>
      </c>
      <c r="K890" s="2" t="s">
        <v>3167</v>
      </c>
      <c r="L890" s="1" t="s">
        <v>3168</v>
      </c>
      <c r="M890" s="8" t="s">
        <v>3727</v>
      </c>
      <c r="Z890" s="17"/>
    </row>
    <row r="891" spans="1:26" ht="14">
      <c r="A891" s="2" t="s">
        <v>3160</v>
      </c>
      <c r="B891" s="21">
        <v>3.080090056845723</v>
      </c>
      <c r="C891" s="6" t="str">
        <f>HYPERLINK("http://www.ncbi.nlm.nih.gov/sites/entrez?db=unigene&amp;cmd=search&amp;term=Xl.9384", "Xl.9384")</f>
        <v>Xl.9384</v>
      </c>
      <c r="D891" s="6"/>
      <c r="F891" s="7" t="s">
        <v>3161</v>
      </c>
      <c r="N891" s="1" t="s">
        <v>3728</v>
      </c>
      <c r="Z891" s="17"/>
    </row>
    <row r="892" spans="1:26">
      <c r="A892" s="2" t="s">
        <v>3158</v>
      </c>
      <c r="B892" s="21">
        <v>3.0997146785928007</v>
      </c>
      <c r="C892" s="6" t="str">
        <f>HYPERLINK("http://www.ncbi.nlm.nih.gov/sites/entrez?db=unigene&amp;cmd=search&amp;term=Xl.14834", "Xl.14834")</f>
        <v>Xl.14834</v>
      </c>
      <c r="D892" s="9" t="s">
        <v>3159</v>
      </c>
      <c r="F892" s="7" t="s">
        <v>3721</v>
      </c>
    </row>
    <row r="893" spans="1:26">
      <c r="A893" s="2" t="s">
        <v>3149</v>
      </c>
      <c r="B893" s="21">
        <v>3.1154371270783852</v>
      </c>
      <c r="C893" s="6" t="str">
        <f>HYPERLINK("http://www.ncbi.nlm.nih.gov/sites/entrez?db=unigene&amp;cmd=search&amp;term=Xl.11302", "Xl.11302")</f>
        <v>Xl.11302</v>
      </c>
      <c r="D893" s="6"/>
      <c r="F893" s="7" t="s">
        <v>3150</v>
      </c>
      <c r="G893" s="2" t="s">
        <v>3151</v>
      </c>
      <c r="H893" s="2" t="s">
        <v>3152</v>
      </c>
      <c r="I893" s="2" t="s">
        <v>3153</v>
      </c>
      <c r="J893" s="2" t="s">
        <v>3152</v>
      </c>
      <c r="K893" s="2" t="s">
        <v>3154</v>
      </c>
      <c r="L893" s="1" t="s">
        <v>3155</v>
      </c>
      <c r="M893" s="8" t="s">
        <v>3727</v>
      </c>
    </row>
    <row r="894" spans="1:26" ht="14">
      <c r="A894" s="2" t="s">
        <v>3142</v>
      </c>
      <c r="B894" s="21">
        <v>3.1262039171188896</v>
      </c>
      <c r="C894" s="6" t="str">
        <f>HYPERLINK("http://www.ncbi.nlm.nih.gov/sites/entrez?db=unigene&amp;cmd=search&amp;term=Xl.623", "Xl.623")</f>
        <v>Xl.623</v>
      </c>
      <c r="D894" s="6"/>
      <c r="F894" s="7"/>
      <c r="G894" s="2" t="s">
        <v>3143</v>
      </c>
      <c r="H894" s="2" t="s">
        <v>3144</v>
      </c>
      <c r="I894" s="2" t="s">
        <v>3145</v>
      </c>
      <c r="J894" s="2" t="s">
        <v>3146</v>
      </c>
      <c r="K894" s="2" t="s">
        <v>3147</v>
      </c>
      <c r="L894" s="1" t="s">
        <v>3148</v>
      </c>
      <c r="M894" s="8" t="s">
        <v>3727</v>
      </c>
      <c r="N894" s="9" t="s">
        <v>3728</v>
      </c>
      <c r="O894" s="9" t="s">
        <v>3750</v>
      </c>
      <c r="P894" s="9" t="s">
        <v>3541</v>
      </c>
      <c r="Q894" s="9" t="s">
        <v>3156</v>
      </c>
      <c r="R894" s="1" t="s">
        <v>3157</v>
      </c>
      <c r="Z894" s="17"/>
    </row>
    <row r="895" spans="1:26" ht="14">
      <c r="A895" s="2" t="s">
        <v>3141</v>
      </c>
      <c r="B895" s="21">
        <v>3.1359217786159923</v>
      </c>
      <c r="C895" s="6" t="str">
        <f>HYPERLINK("http://www.ncbi.nlm.nih.gov/sites/entrez?db=unigene&amp;cmd=search&amp;term=Xl.3164", "Xl.3164")</f>
        <v>Xl.3164</v>
      </c>
      <c r="D895" s="6"/>
      <c r="F895" s="7" t="s">
        <v>3721</v>
      </c>
      <c r="N895" s="9" t="s">
        <v>3728</v>
      </c>
      <c r="O895" s="9" t="s">
        <v>3668</v>
      </c>
      <c r="P895" s="9" t="s">
        <v>3669</v>
      </c>
      <c r="Q895" s="9" t="s">
        <v>3670</v>
      </c>
      <c r="R895" s="9" t="s">
        <v>3671</v>
      </c>
      <c r="S895" s="1" t="s">
        <v>3672</v>
      </c>
      <c r="Z895" s="17"/>
    </row>
    <row r="896" spans="1:26" ht="14">
      <c r="A896" s="2" t="s">
        <v>3135</v>
      </c>
      <c r="B896" s="21">
        <v>3.1478241832436131</v>
      </c>
      <c r="C896" s="6" t="str">
        <f>HYPERLINK("http://www.ncbi.nlm.nih.gov/sites/entrez?db=unigene&amp;cmd=search&amp;term=Xl.9315", "Xl.9315")</f>
        <v>Xl.9315</v>
      </c>
      <c r="D896" s="6"/>
      <c r="F896" s="7"/>
      <c r="G896" s="2" t="s">
        <v>3136</v>
      </c>
      <c r="H896" s="2" t="s">
        <v>3137</v>
      </c>
      <c r="I896" s="2" t="s">
        <v>3138</v>
      </c>
      <c r="J896" s="2" t="s">
        <v>3139</v>
      </c>
      <c r="K896" s="2" t="s">
        <v>3140</v>
      </c>
      <c r="L896" s="1" t="s">
        <v>3271</v>
      </c>
      <c r="M896" s="8" t="s">
        <v>3727</v>
      </c>
      <c r="Z896" s="17"/>
    </row>
    <row r="897" spans="1:26" ht="14">
      <c r="A897" s="2" t="s">
        <v>3245</v>
      </c>
      <c r="B897" s="21">
        <v>3.1535268038233086</v>
      </c>
      <c r="C897" s="6" t="str">
        <f>HYPERLINK("http://www.ncbi.nlm.nih.gov/sites/entrez?db=unigene&amp;cmd=search&amp;term=Xl.51447", "Xl.51447")</f>
        <v>Xl.51447</v>
      </c>
      <c r="D897" s="6"/>
      <c r="F897" s="7" t="s">
        <v>3130</v>
      </c>
      <c r="G897" s="2" t="s">
        <v>3131</v>
      </c>
      <c r="H897" s="2" t="s">
        <v>3132</v>
      </c>
      <c r="I897" s="2" t="s">
        <v>3133</v>
      </c>
      <c r="J897" s="2" t="s">
        <v>3132</v>
      </c>
      <c r="K897" s="2" t="s">
        <v>3134</v>
      </c>
      <c r="L897" s="1" t="s">
        <v>3463</v>
      </c>
      <c r="M897" s="1" t="s">
        <v>3365</v>
      </c>
      <c r="N897" s="9" t="s">
        <v>3737</v>
      </c>
      <c r="O897" s="9" t="s">
        <v>3738</v>
      </c>
      <c r="P897" s="9" t="s">
        <v>3739</v>
      </c>
      <c r="Q897" s="1" t="s">
        <v>3419</v>
      </c>
      <c r="Z897" s="17"/>
    </row>
    <row r="898" spans="1:26" ht="14">
      <c r="A898" s="2" t="s">
        <v>3231</v>
      </c>
      <c r="B898" s="21">
        <v>3.1666497372414364</v>
      </c>
      <c r="C898" s="6" t="str">
        <f>HYPERLINK("http://www.ncbi.nlm.nih.gov/sites/entrez?db=unigene&amp;cmd=search&amp;term=Xl.47573", "Xl.47573")</f>
        <v>Xl.47573</v>
      </c>
      <c r="D898" s="9" t="s">
        <v>3232</v>
      </c>
      <c r="F898" s="7"/>
      <c r="G898" s="2" t="s">
        <v>3233</v>
      </c>
      <c r="H898" s="2" t="s">
        <v>3234</v>
      </c>
      <c r="I898" s="2" t="s">
        <v>3235</v>
      </c>
      <c r="J898" s="2" t="s">
        <v>3236</v>
      </c>
      <c r="K898" s="2" t="s">
        <v>3237</v>
      </c>
      <c r="L898" s="1" t="s">
        <v>3238</v>
      </c>
      <c r="M898" s="8" t="s">
        <v>3727</v>
      </c>
      <c r="N898" s="9" t="s">
        <v>3728</v>
      </c>
      <c r="O898" s="1" t="s">
        <v>3464</v>
      </c>
      <c r="Z898" s="17"/>
    </row>
    <row r="899" spans="1:26" ht="14">
      <c r="A899" s="2" t="s">
        <v>3228</v>
      </c>
      <c r="B899" s="21">
        <v>3.1812107874822066</v>
      </c>
      <c r="C899" s="6" t="str">
        <f>HYPERLINK("http://www.ncbi.nlm.nih.gov/sites/entrez?db=unigene&amp;cmd=search&amp;term=Xl.33590", "Xl.33590")</f>
        <v>Xl.33590</v>
      </c>
      <c r="D899" s="9" t="s">
        <v>3229</v>
      </c>
      <c r="F899" s="7" t="s">
        <v>3230</v>
      </c>
      <c r="N899" s="9" t="s">
        <v>3598</v>
      </c>
      <c r="O899" s="9" t="s">
        <v>3239</v>
      </c>
      <c r="P899" s="9" t="s">
        <v>3240</v>
      </c>
      <c r="Q899" s="9" t="s">
        <v>3241</v>
      </c>
      <c r="R899" s="9" t="s">
        <v>3242</v>
      </c>
      <c r="S899" s="9" t="s">
        <v>3243</v>
      </c>
      <c r="T899" s="1" t="s">
        <v>3244</v>
      </c>
      <c r="Z899" s="17"/>
    </row>
    <row r="900" spans="1:26" ht="14">
      <c r="A900" s="2" t="s">
        <v>3218</v>
      </c>
      <c r="B900" s="21">
        <v>3.1826221199188391</v>
      </c>
      <c r="C900" s="6" t="str">
        <f>HYPERLINK("http://www.ncbi.nlm.nih.gov/sites/entrez?db=unigene&amp;cmd=search&amp;term=Xl.6263", "Xl.6263")</f>
        <v>Xl.6263</v>
      </c>
      <c r="D900" s="6"/>
      <c r="E900" s="2" t="s">
        <v>3219</v>
      </c>
      <c r="F900" s="7" t="s">
        <v>3220</v>
      </c>
      <c r="G900" s="2" t="s">
        <v>3219</v>
      </c>
      <c r="H900" s="2" t="s">
        <v>3221</v>
      </c>
      <c r="I900" s="2" t="s">
        <v>3222</v>
      </c>
      <c r="J900" s="2" t="s">
        <v>3221</v>
      </c>
      <c r="K900" s="2" t="s">
        <v>3223</v>
      </c>
      <c r="L900" s="1" t="s">
        <v>3224</v>
      </c>
      <c r="M900" s="8" t="s">
        <v>3727</v>
      </c>
      <c r="Z900" s="17"/>
    </row>
    <row r="901" spans="1:26">
      <c r="A901" s="2" t="s">
        <v>3216</v>
      </c>
      <c r="B901" s="21">
        <v>3.2120677458195268</v>
      </c>
      <c r="C901" s="6" t="str">
        <f>HYPERLINK("http://www.ncbi.nlm.nih.gov/sites/entrez?db=unigene&amp;cmd=search&amp;term=Xl.23508", "Xl.23508")</f>
        <v>Xl.23508</v>
      </c>
      <c r="D901" s="6"/>
      <c r="F901" s="7" t="s">
        <v>3217</v>
      </c>
      <c r="I901" s="12" t="s">
        <v>3305</v>
      </c>
      <c r="J901" s="2" t="s">
        <v>3306</v>
      </c>
      <c r="K901" s="2" t="s">
        <v>3307</v>
      </c>
      <c r="N901" s="9" t="s">
        <v>3768</v>
      </c>
      <c r="O901" s="9" t="s">
        <v>3769</v>
      </c>
      <c r="P901" s="9" t="s">
        <v>3388</v>
      </c>
      <c r="Q901" s="9" t="s">
        <v>3389</v>
      </c>
      <c r="R901" s="9" t="s">
        <v>3225</v>
      </c>
      <c r="S901" s="9" t="s">
        <v>3226</v>
      </c>
      <c r="T901" s="1" t="s">
        <v>3227</v>
      </c>
    </row>
    <row r="902" spans="1:26">
      <c r="A902" s="2" t="s">
        <v>3206</v>
      </c>
      <c r="B902" s="21">
        <v>3.2143431353913674</v>
      </c>
      <c r="C902" s="6" t="str">
        <f>HYPERLINK("http://www.ncbi.nlm.nih.gov/sites/entrez?db=unigene&amp;cmd=search&amp;term=Xl.21556", "Xl.21556")</f>
        <v>Xl.21556</v>
      </c>
      <c r="D902" s="6"/>
      <c r="E902" s="2" t="s">
        <v>3207</v>
      </c>
      <c r="F902" s="7" t="s">
        <v>3208</v>
      </c>
      <c r="G902" s="2" t="s">
        <v>3209</v>
      </c>
      <c r="H902" s="2" t="s">
        <v>3210</v>
      </c>
      <c r="I902" s="2" t="s">
        <v>3211</v>
      </c>
      <c r="J902" s="2" t="s">
        <v>3210</v>
      </c>
      <c r="K902" s="2" t="s">
        <v>3212</v>
      </c>
      <c r="L902" s="1" t="s">
        <v>3213</v>
      </c>
      <c r="M902" s="8" t="s">
        <v>3727</v>
      </c>
    </row>
    <row r="903" spans="1:26">
      <c r="A903" s="2" t="s">
        <v>3205</v>
      </c>
      <c r="B903" s="21">
        <v>3.2208471405028649</v>
      </c>
      <c r="C903" s="6" t="str">
        <f>HYPERLINK("http://www.ncbi.nlm.nih.gov/sites/entrez?db=unigene&amp;cmd=search&amp;term=Xl.24663", "Xl.24663")</f>
        <v>Xl.24663</v>
      </c>
      <c r="D903" s="6"/>
      <c r="F903" s="7" t="s">
        <v>3721</v>
      </c>
      <c r="N903" s="9" t="s">
        <v>3214</v>
      </c>
      <c r="O903" s="1" t="s">
        <v>3215</v>
      </c>
    </row>
    <row r="904" spans="1:26">
      <c r="A904" s="2" t="s">
        <v>3204</v>
      </c>
      <c r="B904" s="21">
        <v>3.2229655375556745</v>
      </c>
      <c r="C904" s="6" t="str">
        <f>HYPERLINK("http://www.ncbi.nlm.nih.gov/sites/entrez?db=unigene&amp;cmd=search&amp;term=Xl.11324", "Xl.11324")</f>
        <v>Xl.11324</v>
      </c>
      <c r="D904" s="6"/>
      <c r="F904" s="7" t="s">
        <v>3721</v>
      </c>
    </row>
    <row r="905" spans="1:26" ht="14">
      <c r="A905" s="2" t="s">
        <v>3203</v>
      </c>
      <c r="B905" s="21">
        <v>3.3257279966420414</v>
      </c>
      <c r="C905" s="6" t="str">
        <f>HYPERLINK("http://www.ncbi.nlm.nih.gov/sites/entrez?db=unigene&amp;cmd=search&amp;term=Xl.56804", "Xl.56804")</f>
        <v>Xl.56804</v>
      </c>
      <c r="D905" s="6"/>
      <c r="F905" s="7" t="s">
        <v>3721</v>
      </c>
      <c r="Z905" s="17"/>
    </row>
    <row r="906" spans="1:26" ht="14">
      <c r="A906" s="2" t="s">
        <v>3193</v>
      </c>
      <c r="B906" s="21">
        <v>3.332764023166543</v>
      </c>
      <c r="C906" s="6" t="str">
        <f>HYPERLINK("http://www.ncbi.nlm.nih.gov/sites/entrez?db=unigene&amp;cmd=search&amp;term=Xl.33299", "Xl.33299")</f>
        <v>Xl.33299</v>
      </c>
      <c r="D906" s="9" t="s">
        <v>3194</v>
      </c>
      <c r="F906" s="7"/>
      <c r="G906" s="2" t="s">
        <v>3195</v>
      </c>
      <c r="H906" s="2" t="s">
        <v>3196</v>
      </c>
      <c r="I906" s="2" t="s">
        <v>3197</v>
      </c>
      <c r="J906" s="2" t="s">
        <v>3196</v>
      </c>
      <c r="K906" s="2" t="s">
        <v>3198</v>
      </c>
      <c r="L906" s="1" t="s">
        <v>3199</v>
      </c>
      <c r="M906" s="8" t="s">
        <v>3727</v>
      </c>
      <c r="Z906" s="17"/>
    </row>
    <row r="907" spans="1:26">
      <c r="A907" s="2" t="s">
        <v>3289</v>
      </c>
      <c r="B907" s="21">
        <v>3.3375303439441417</v>
      </c>
      <c r="C907" s="6" t="str">
        <f>HYPERLINK("http://www.ncbi.nlm.nih.gov/sites/entrez?db=unigene&amp;cmd=search&amp;term=Xl.21495", "Xl.21495")</f>
        <v>Xl.21495</v>
      </c>
      <c r="D907" s="6"/>
      <c r="E907" s="2" t="s">
        <v>3290</v>
      </c>
      <c r="F907" s="7" t="s">
        <v>3291</v>
      </c>
      <c r="I907" s="2" t="s">
        <v>3292</v>
      </c>
      <c r="J907" s="2" t="s">
        <v>3293</v>
      </c>
      <c r="K907" s="2" t="s">
        <v>3294</v>
      </c>
      <c r="L907" s="1" t="s">
        <v>3295</v>
      </c>
      <c r="M907" s="8" t="s">
        <v>3727</v>
      </c>
      <c r="N907" s="9" t="s">
        <v>3737</v>
      </c>
      <c r="O907" s="9" t="s">
        <v>3738</v>
      </c>
      <c r="P907" s="9" t="s">
        <v>3739</v>
      </c>
      <c r="Q907" s="9" t="s">
        <v>3740</v>
      </c>
      <c r="R907" s="9" t="s">
        <v>3200</v>
      </c>
      <c r="S907" s="1" t="s">
        <v>3201</v>
      </c>
      <c r="T907" s="1" t="s">
        <v>3202</v>
      </c>
    </row>
    <row r="908" spans="1:26" ht="14">
      <c r="A908" s="2" t="s">
        <v>3284</v>
      </c>
      <c r="B908" s="21">
        <v>3.3910450718998355</v>
      </c>
      <c r="C908" s="6" t="str">
        <f>HYPERLINK("http://www.ncbi.nlm.nih.gov/sites/entrez?db=unigene&amp;cmd=search&amp;term=Xl.57057", "Xl.57057")</f>
        <v>Xl.57057</v>
      </c>
      <c r="D908" s="6"/>
      <c r="F908" s="7" t="s">
        <v>3721</v>
      </c>
      <c r="G908" s="2" t="s">
        <v>3285</v>
      </c>
      <c r="H908" s="2" t="s">
        <v>3286</v>
      </c>
      <c r="I908" s="2" t="s">
        <v>3287</v>
      </c>
      <c r="J908" s="2" t="s">
        <v>3286</v>
      </c>
      <c r="K908" s="2" t="s">
        <v>3288</v>
      </c>
      <c r="L908" s="1" t="s">
        <v>3463</v>
      </c>
      <c r="M908" s="8" t="s">
        <v>3727</v>
      </c>
      <c r="N908" s="9" t="s">
        <v>3598</v>
      </c>
      <c r="O908" s="1" t="s">
        <v>3192</v>
      </c>
      <c r="Z908" s="17"/>
    </row>
    <row r="909" spans="1:26" ht="14">
      <c r="A909" s="2" t="s">
        <v>3283</v>
      </c>
      <c r="B909" s="21">
        <v>3.4209689271175314</v>
      </c>
      <c r="C909" s="6" t="str">
        <f>HYPERLINK("http://www.ncbi.nlm.nih.gov/sites/entrez?db=unigene&amp;cmd=search&amp;term=Xl.50674", "Xl.50674")</f>
        <v>Xl.50674</v>
      </c>
      <c r="D909" s="6"/>
      <c r="F909" s="7" t="s">
        <v>3721</v>
      </c>
      <c r="N909" s="9" t="s">
        <v>3728</v>
      </c>
      <c r="O909" s="1" t="s">
        <v>3464</v>
      </c>
      <c r="Z909" s="17"/>
    </row>
    <row r="910" spans="1:26">
      <c r="A910" s="2" t="s">
        <v>3282</v>
      </c>
      <c r="B910" s="21">
        <v>3.4313019014334922</v>
      </c>
      <c r="C910" s="6" t="str">
        <f>HYPERLINK("http://www.ncbi.nlm.nih.gov/sites/entrez?db=unigene&amp;cmd=search&amp;term=Xl.25878", "Xl.25878")</f>
        <v>Xl.25878</v>
      </c>
      <c r="D910" s="6"/>
      <c r="F910" s="7" t="s">
        <v>3721</v>
      </c>
    </row>
    <row r="911" spans="1:26" ht="14">
      <c r="A911" s="2" t="s">
        <v>3276</v>
      </c>
      <c r="B911" s="21">
        <v>3.4582906472797381</v>
      </c>
      <c r="C911" s="6" t="str">
        <f>HYPERLINK("http://www.ncbi.nlm.nih.gov/sites/entrez?db=unigene&amp;cmd=search&amp;term=Xl.72", "Xl.72")</f>
        <v>Xl.72</v>
      </c>
      <c r="D911" s="6"/>
      <c r="F911" s="7"/>
      <c r="G911" s="2" t="s">
        <v>3277</v>
      </c>
      <c r="H911" s="2" t="s">
        <v>3278</v>
      </c>
      <c r="I911" s="2" t="s">
        <v>3279</v>
      </c>
      <c r="J911" s="2" t="s">
        <v>3280</v>
      </c>
      <c r="K911" s="2" t="s">
        <v>3281</v>
      </c>
      <c r="L911" s="1" t="s">
        <v>3405</v>
      </c>
      <c r="M911" s="8" t="s">
        <v>3727</v>
      </c>
      <c r="Z911" s="17"/>
    </row>
    <row r="912" spans="1:26" ht="14">
      <c r="A912" s="2" t="s">
        <v>3275</v>
      </c>
      <c r="B912" s="21">
        <v>3.4756225946667283</v>
      </c>
      <c r="C912" s="6" t="str">
        <f>HYPERLINK("http://www.ncbi.nlm.nih.gov/sites/entrez?db=unigene&amp;cmd=search&amp;term=Xl.56093", "Xl.56093")</f>
        <v>Xl.56093</v>
      </c>
      <c r="D912" s="6"/>
      <c r="F912" s="7" t="s">
        <v>3721</v>
      </c>
      <c r="N912" s="9" t="s">
        <v>3768</v>
      </c>
      <c r="O912" s="9" t="s">
        <v>3769</v>
      </c>
      <c r="P912" s="9" t="s">
        <v>3406</v>
      </c>
      <c r="Q912" s="9" t="s">
        <v>3407</v>
      </c>
      <c r="R912" s="9" t="s">
        <v>3408</v>
      </c>
      <c r="S912" s="1" t="s">
        <v>3409</v>
      </c>
      <c r="Z912" s="17"/>
    </row>
    <row r="913" spans="1:26">
      <c r="A913" s="2" t="s">
        <v>3274</v>
      </c>
      <c r="B913" s="21">
        <v>3.4786842598924275</v>
      </c>
      <c r="C913" s="6" t="str">
        <f>HYPERLINK("http://www.ncbi.nlm.nih.gov/sites/entrez?db=unigene&amp;cmd=search&amp;term=Xl.15502", "Xl.15502")</f>
        <v>Xl.15502</v>
      </c>
      <c r="D913" s="6"/>
      <c r="F913" s="7" t="s">
        <v>3721</v>
      </c>
    </row>
    <row r="914" spans="1:26" ht="14">
      <c r="A914" s="2" t="s">
        <v>3272</v>
      </c>
      <c r="B914" s="21">
        <v>3.4851426611226972</v>
      </c>
      <c r="C914" s="6" t="str">
        <f>HYPERLINK("http://www.ncbi.nlm.nih.gov/sites/entrez?db=unigene&amp;cmd=search&amp;term=Xl.34888", "Xl.34888")</f>
        <v>Xl.34888</v>
      </c>
      <c r="D914" s="6"/>
      <c r="F914" s="7" t="s">
        <v>3273</v>
      </c>
      <c r="Z914" s="17"/>
    </row>
    <row r="915" spans="1:26" ht="14">
      <c r="A915" s="2" t="s">
        <v>3264</v>
      </c>
      <c r="B915" s="21">
        <v>3.4897608047916258</v>
      </c>
      <c r="C915" s="6" t="str">
        <f>HYPERLINK("http://www.ncbi.nlm.nih.gov/sites/entrez?db=unigene&amp;cmd=search&amp;term=Xl.47932", "Xl.47932")</f>
        <v>Xl.47932</v>
      </c>
      <c r="D915" s="6"/>
      <c r="F915" s="7" t="s">
        <v>3265</v>
      </c>
      <c r="G915" s="2" t="s">
        <v>3266</v>
      </c>
      <c r="H915" s="2" t="s">
        <v>3267</v>
      </c>
      <c r="I915" s="2" t="s">
        <v>3268</v>
      </c>
      <c r="J915" s="2" t="s">
        <v>3269</v>
      </c>
      <c r="K915" s="2" t="s">
        <v>3270</v>
      </c>
      <c r="L915" s="1" t="s">
        <v>3271</v>
      </c>
      <c r="M915" s="8" t="s">
        <v>3727</v>
      </c>
      <c r="Z915" s="17"/>
    </row>
    <row r="916" spans="1:26" ht="14">
      <c r="A916" s="2" t="s">
        <v>3256</v>
      </c>
      <c r="B916" s="21">
        <v>3.5063005700067871</v>
      </c>
      <c r="C916" s="6" t="str">
        <f>HYPERLINK("http://www.ncbi.nlm.nih.gov/sites/entrez?db=unigene&amp;cmd=search&amp;term=Xl.52210", "Xl.52210")</f>
        <v>Xl.52210</v>
      </c>
      <c r="D916" s="9" t="s">
        <v>3257</v>
      </c>
      <c r="F916" s="7" t="s">
        <v>3258</v>
      </c>
      <c r="I916" s="2" t="s">
        <v>3259</v>
      </c>
      <c r="J916" s="2" t="s">
        <v>3260</v>
      </c>
      <c r="K916" s="2" t="s">
        <v>3261</v>
      </c>
      <c r="L916" s="1" t="s">
        <v>3262</v>
      </c>
      <c r="M916" s="8" t="s">
        <v>3727</v>
      </c>
      <c r="N916" s="9" t="s">
        <v>3737</v>
      </c>
      <c r="O916" s="9" t="s">
        <v>3738</v>
      </c>
      <c r="P916" s="9" t="s">
        <v>3739</v>
      </c>
      <c r="Q916" s="1" t="s">
        <v>3419</v>
      </c>
      <c r="Z916" s="17"/>
    </row>
    <row r="917" spans="1:26">
      <c r="A917" s="2" t="s">
        <v>3255</v>
      </c>
      <c r="B917" s="21">
        <v>3.5464700937473066</v>
      </c>
      <c r="C917" s="6" t="str">
        <f>HYPERLINK("http://www.ncbi.nlm.nih.gov/sites/entrez?db=unigene&amp;cmd=search&amp;term=Xl.19241", "Xl.19241")</f>
        <v>Xl.19241</v>
      </c>
      <c r="D917" s="6"/>
      <c r="F917" s="7" t="s">
        <v>3721</v>
      </c>
      <c r="N917" s="9" t="s">
        <v>3768</v>
      </c>
      <c r="O917" s="9" t="s">
        <v>3769</v>
      </c>
      <c r="P917" s="9" t="s">
        <v>3770</v>
      </c>
      <c r="Q917" s="1" t="s">
        <v>3263</v>
      </c>
    </row>
    <row r="918" spans="1:26" ht="14">
      <c r="A918" s="2" t="s">
        <v>3249</v>
      </c>
      <c r="B918" s="21">
        <v>3.5636764721085883</v>
      </c>
      <c r="C918" s="6" t="str">
        <f>HYPERLINK("http://www.ncbi.nlm.nih.gov/sites/entrez?db=unigene&amp;cmd=search&amp;term=Xl.32368", "Xl.32368")</f>
        <v>Xl.32368</v>
      </c>
      <c r="D918" s="6"/>
      <c r="F918" s="7" t="s">
        <v>3250</v>
      </c>
      <c r="G918" s="2" t="s">
        <v>3251</v>
      </c>
      <c r="H918" s="2" t="s">
        <v>3252</v>
      </c>
      <c r="I918" s="2" t="s">
        <v>3253</v>
      </c>
      <c r="J918" s="2" t="s">
        <v>3252</v>
      </c>
      <c r="K918" s="2" t="s">
        <v>3254</v>
      </c>
      <c r="L918" s="1" t="s">
        <v>3474</v>
      </c>
      <c r="M918" s="2" t="s">
        <v>3727</v>
      </c>
      <c r="Z918" s="17"/>
    </row>
    <row r="919" spans="1:26" ht="14">
      <c r="A919" s="2" t="s">
        <v>3351</v>
      </c>
      <c r="B919" s="21">
        <v>3.5938944785654683</v>
      </c>
      <c r="C919" s="6" t="str">
        <f>HYPERLINK("http://www.ncbi.nlm.nih.gov/sites/entrez?db=unigene&amp;cmd=search&amp;term=Xl.48719", "Xl.48719")</f>
        <v>Xl.48719</v>
      </c>
      <c r="D919" s="9" t="s">
        <v>3352</v>
      </c>
      <c r="F919" s="7"/>
      <c r="G919" s="2" t="s">
        <v>3353</v>
      </c>
      <c r="H919" s="2" t="s">
        <v>3354</v>
      </c>
      <c r="I919" s="2" t="s">
        <v>3355</v>
      </c>
      <c r="J919" s="2" t="s">
        <v>3354</v>
      </c>
      <c r="K919" s="2" t="s">
        <v>3246</v>
      </c>
      <c r="L919" s="1" t="s">
        <v>3247</v>
      </c>
      <c r="M919" s="1" t="s">
        <v>3248</v>
      </c>
      <c r="N919" s="9" t="s">
        <v>3698</v>
      </c>
      <c r="O919" s="9" t="s">
        <v>3699</v>
      </c>
      <c r="P919" s="1" t="s">
        <v>3475</v>
      </c>
      <c r="Z919" s="17"/>
    </row>
    <row r="920" spans="1:26">
      <c r="A920" s="2" t="s">
        <v>3343</v>
      </c>
      <c r="B920" s="21">
        <v>3.6129120459084527</v>
      </c>
      <c r="C920" s="6" t="str">
        <f>HYPERLINK("http://www.ncbi.nlm.nih.gov/sites/entrez?db=unigene&amp;cmd=search&amp;term=Xl.21436", "Xl.21436")</f>
        <v>Xl.21436</v>
      </c>
      <c r="D920" s="6"/>
      <c r="E920" s="2" t="s">
        <v>3344</v>
      </c>
      <c r="F920" s="7" t="s">
        <v>3345</v>
      </c>
      <c r="I920" s="2" t="s">
        <v>3346</v>
      </c>
      <c r="J920" s="2" t="s">
        <v>3347</v>
      </c>
      <c r="K920" s="2" t="s">
        <v>3348</v>
      </c>
      <c r="L920" s="1" t="s">
        <v>3349</v>
      </c>
      <c r="M920" s="8" t="s">
        <v>3727</v>
      </c>
    </row>
    <row r="921" spans="1:26" ht="14">
      <c r="A921" s="2" t="s">
        <v>3337</v>
      </c>
      <c r="B921" s="21">
        <v>3.6559753909885226</v>
      </c>
      <c r="C921" s="6" t="str">
        <f>HYPERLINK("http://www.ncbi.nlm.nih.gov/sites/entrez?db=unigene&amp;cmd=search&amp;term=Xl.47547", "Xl.47547")</f>
        <v>Xl.47547</v>
      </c>
      <c r="D921" s="6"/>
      <c r="F921" s="7"/>
      <c r="G921" s="2" t="s">
        <v>3338</v>
      </c>
      <c r="H921" s="2" t="s">
        <v>3339</v>
      </c>
      <c r="I921" s="2" t="s">
        <v>3340</v>
      </c>
      <c r="J921" s="2" t="s">
        <v>3339</v>
      </c>
      <c r="K921" s="2" t="s">
        <v>3341</v>
      </c>
      <c r="L921" s="1" t="s">
        <v>3342</v>
      </c>
      <c r="M921" s="1" t="s">
        <v>3567</v>
      </c>
      <c r="N921" s="9" t="s">
        <v>3737</v>
      </c>
      <c r="O921" s="9" t="s">
        <v>3738</v>
      </c>
      <c r="P921" s="9" t="s">
        <v>3739</v>
      </c>
      <c r="Q921" s="1" t="s">
        <v>3350</v>
      </c>
      <c r="Z921" s="17"/>
    </row>
    <row r="922" spans="1:26" ht="14">
      <c r="A922" s="2" t="s">
        <v>3331</v>
      </c>
      <c r="B922" s="21">
        <v>3.6604357167435837</v>
      </c>
      <c r="C922" s="6" t="str">
        <f>HYPERLINK("http://www.ncbi.nlm.nih.gov/sites/entrez?db=unigene&amp;cmd=search&amp;term=Xl.26371", "Xl.26371")</f>
        <v>Xl.26371</v>
      </c>
      <c r="D922" s="6"/>
      <c r="F922" s="7"/>
      <c r="G922" s="2" t="s">
        <v>3332</v>
      </c>
      <c r="H922" s="2" t="s">
        <v>3333</v>
      </c>
      <c r="I922" s="2" t="s">
        <v>3334</v>
      </c>
      <c r="J922" s="2" t="s">
        <v>3333</v>
      </c>
      <c r="K922" s="2" t="s">
        <v>3335</v>
      </c>
      <c r="L922" s="1" t="s">
        <v>3336</v>
      </c>
      <c r="M922" s="2" t="s">
        <v>3727</v>
      </c>
      <c r="Z922" s="17"/>
    </row>
    <row r="923" spans="1:26">
      <c r="A923" s="2" t="s">
        <v>3330</v>
      </c>
      <c r="B923" s="21">
        <v>3.6721456859614943</v>
      </c>
      <c r="C923" s="6" t="str">
        <f>HYPERLINK("http://www.ncbi.nlm.nih.gov/sites/entrez?db=unigene&amp;cmd=search&amp;term=Xl.18335", "Xl.18335")</f>
        <v>Xl.18335</v>
      </c>
      <c r="D923" s="6"/>
      <c r="F923" s="7" t="s">
        <v>3721</v>
      </c>
      <c r="N923" s="9" t="s">
        <v>3737</v>
      </c>
      <c r="O923" s="9" t="s">
        <v>3323</v>
      </c>
      <c r="P923" s="9" t="s">
        <v>3324</v>
      </c>
      <c r="Q923" s="9" t="s">
        <v>3325</v>
      </c>
    </row>
    <row r="924" spans="1:26">
      <c r="A924" s="2" t="s">
        <v>3329</v>
      </c>
      <c r="B924" s="21">
        <v>3.6791582190792296</v>
      </c>
      <c r="C924" s="6" t="str">
        <f>HYPERLINK("http://www.ncbi.nlm.nih.gov/sites/entrez?db=unigene&amp;cmd=search&amp;term=Xl.25116", "Xl.25116")</f>
        <v>Xl.25116</v>
      </c>
      <c r="D924" s="6"/>
      <c r="F924" s="7" t="s">
        <v>3721</v>
      </c>
    </row>
    <row r="925" spans="1:26" ht="14">
      <c r="A925" s="2" t="s">
        <v>3328</v>
      </c>
      <c r="B925" s="21">
        <v>3.6824190771506919</v>
      </c>
      <c r="C925" s="6" t="str">
        <f>HYPERLINK("http://www.ncbi.nlm.nih.gov/sites/entrez?db=unigene&amp;cmd=search&amp;term=Xl.3363", "Xl.3363")</f>
        <v>Xl.3363</v>
      </c>
      <c r="D925" s="6"/>
      <c r="F925" s="7" t="s">
        <v>3721</v>
      </c>
      <c r="Z925" s="17"/>
    </row>
    <row r="926" spans="1:26" ht="14">
      <c r="A926" s="2" t="s">
        <v>3315</v>
      </c>
      <c r="B926" s="21">
        <v>3.6903507452275526</v>
      </c>
      <c r="C926" s="6" t="str">
        <f>HYPERLINK("http://www.ncbi.nlm.nih.gov/sites/entrez?db=unigene&amp;cmd=search&amp;term=Xl.54207", "Xl.54207")</f>
        <v>Xl.54207</v>
      </c>
      <c r="D926" s="6"/>
      <c r="F926" s="7" t="s">
        <v>3316</v>
      </c>
      <c r="G926" s="2" t="s">
        <v>3317</v>
      </c>
      <c r="H926" s="2" t="s">
        <v>3318</v>
      </c>
      <c r="I926" s="8" t="s">
        <v>3319</v>
      </c>
      <c r="J926" s="2" t="s">
        <v>3320</v>
      </c>
      <c r="K926" s="2" t="s">
        <v>3321</v>
      </c>
      <c r="L926" s="1" t="s">
        <v>3322</v>
      </c>
      <c r="M926" s="1" t="s">
        <v>3365</v>
      </c>
      <c r="Z926" s="17"/>
    </row>
    <row r="927" spans="1:26" ht="14">
      <c r="A927" s="2" t="s">
        <v>3308</v>
      </c>
      <c r="B927" s="21">
        <v>3.7237580676315463</v>
      </c>
      <c r="C927" s="6" t="str">
        <f>HYPERLINK("http://www.ncbi.nlm.nih.gov/sites/entrez?db=unigene&amp;cmd=search&amp;term=Xl.52822", "Xl.52822")</f>
        <v>Xl.52822</v>
      </c>
      <c r="D927" s="9" t="s">
        <v>3309</v>
      </c>
      <c r="F927" s="7" t="s">
        <v>3310</v>
      </c>
      <c r="G927" s="2" t="s">
        <v>3311</v>
      </c>
      <c r="H927" s="2" t="s">
        <v>3312</v>
      </c>
      <c r="I927" s="2" t="s">
        <v>3313</v>
      </c>
      <c r="J927" s="2" t="s">
        <v>3312</v>
      </c>
      <c r="K927" s="2" t="s">
        <v>3314</v>
      </c>
      <c r="L927" s="14" t="s">
        <v>3628</v>
      </c>
      <c r="M927" s="8" t="s">
        <v>3727</v>
      </c>
      <c r="N927" s="9" t="s">
        <v>3737</v>
      </c>
      <c r="O927" s="9" t="s">
        <v>3323</v>
      </c>
      <c r="P927" s="9" t="s">
        <v>3324</v>
      </c>
      <c r="Q927" s="9" t="s">
        <v>3325</v>
      </c>
      <c r="R927" s="9" t="s">
        <v>3326</v>
      </c>
      <c r="S927" s="9" t="s">
        <v>3327</v>
      </c>
      <c r="Z927" s="17"/>
    </row>
    <row r="928" spans="1:26">
      <c r="A928" s="2" t="s">
        <v>3303</v>
      </c>
      <c r="B928" s="21">
        <v>3.7353078440224001</v>
      </c>
      <c r="C928" s="6" t="str">
        <f>HYPERLINK("http://www.ncbi.nlm.nih.gov/sites/entrez?db=unigene&amp;cmd=search&amp;term=Xl.21487", "Xl.21487")</f>
        <v>Xl.21487</v>
      </c>
      <c r="D928" s="6"/>
      <c r="F928" s="7" t="s">
        <v>3304</v>
      </c>
      <c r="I928" s="2" t="s">
        <v>3305</v>
      </c>
      <c r="J928" s="2" t="s">
        <v>3306</v>
      </c>
      <c r="K928" s="2" t="s">
        <v>3307</v>
      </c>
      <c r="N928" s="9" t="s">
        <v>3728</v>
      </c>
      <c r="O928" s="9" t="s">
        <v>3668</v>
      </c>
      <c r="P928" s="9" t="s">
        <v>3669</v>
      </c>
      <c r="Q928" s="9" t="s">
        <v>3670</v>
      </c>
      <c r="R928" s="9" t="s">
        <v>3671</v>
      </c>
      <c r="S928" s="9" t="s">
        <v>3629</v>
      </c>
      <c r="T928" s="1" t="s">
        <v>3630</v>
      </c>
    </row>
    <row r="929" spans="1:26">
      <c r="A929" s="2" t="s">
        <v>3297</v>
      </c>
      <c r="B929" s="21">
        <v>3.7477527769698722</v>
      </c>
      <c r="C929" s="6" t="str">
        <f>HYPERLINK("http://www.ncbi.nlm.nih.gov/sites/entrez?db=unigene&amp;cmd=search&amp;term=Xl.14402", "Xl.14402")</f>
        <v>Xl.14402</v>
      </c>
      <c r="D929" s="9" t="s">
        <v>3298</v>
      </c>
      <c r="F929" s="7" t="s">
        <v>3299</v>
      </c>
      <c r="I929" s="2" t="s">
        <v>3300</v>
      </c>
      <c r="J929" s="2" t="s">
        <v>3301</v>
      </c>
      <c r="K929" s="2" t="s">
        <v>3302</v>
      </c>
      <c r="L929" s="1" t="s">
        <v>3421</v>
      </c>
      <c r="M929" s="1" t="s">
        <v>3567</v>
      </c>
    </row>
    <row r="930" spans="1:26" ht="14">
      <c r="A930" s="2" t="s">
        <v>3410</v>
      </c>
      <c r="B930" s="21">
        <v>3.7731884659196968</v>
      </c>
      <c r="C930" s="6" t="str">
        <f>HYPERLINK("http://www.ncbi.nlm.nih.gov/sites/entrez?db=unigene&amp;cmd=search&amp;term=Xl.28977", "Xl.28977")</f>
        <v>Xl.28977</v>
      </c>
      <c r="D930" s="6"/>
      <c r="E930" s="2" t="s">
        <v>3411</v>
      </c>
      <c r="F930" s="7" t="s">
        <v>3412</v>
      </c>
      <c r="G930" s="2" t="s">
        <v>3413</v>
      </c>
      <c r="H930" s="2" t="s">
        <v>3414</v>
      </c>
      <c r="I930" s="2" t="s">
        <v>3415</v>
      </c>
      <c r="J930" s="2" t="s">
        <v>3416</v>
      </c>
      <c r="K930" s="2" t="s">
        <v>3417</v>
      </c>
      <c r="L930" s="1" t="s">
        <v>3418</v>
      </c>
      <c r="M930" s="1" t="s">
        <v>3365</v>
      </c>
      <c r="Z930" s="17"/>
    </row>
    <row r="931" spans="1:26" ht="14">
      <c r="A931" s="2" t="s">
        <v>3399</v>
      </c>
      <c r="B931" s="21">
        <v>3.7832382457868468</v>
      </c>
      <c r="C931" s="6" t="str">
        <f>HYPERLINK("http://www.ncbi.nlm.nih.gov/sites/entrez?db=unigene&amp;cmd=search&amp;term=Xl.53849", "Xl.53849")</f>
        <v>Xl.53849</v>
      </c>
      <c r="D931" s="9" t="s">
        <v>3400</v>
      </c>
      <c r="E931" s="2" t="s">
        <v>3401</v>
      </c>
      <c r="F931" s="7"/>
      <c r="G931" s="2" t="s">
        <v>3401</v>
      </c>
      <c r="H931" s="2" t="s">
        <v>3402</v>
      </c>
      <c r="I931" s="2" t="s">
        <v>3403</v>
      </c>
      <c r="J931" s="2" t="s">
        <v>3402</v>
      </c>
      <c r="K931" s="2" t="s">
        <v>3404</v>
      </c>
      <c r="L931" s="1" t="s">
        <v>3405</v>
      </c>
      <c r="M931" s="1" t="s">
        <v>3365</v>
      </c>
      <c r="N931" s="9" t="s">
        <v>3737</v>
      </c>
      <c r="O931" s="9" t="s">
        <v>3738</v>
      </c>
      <c r="P931" s="9" t="s">
        <v>3739</v>
      </c>
      <c r="Q931" s="9" t="s">
        <v>3419</v>
      </c>
      <c r="R931" s="1" t="s">
        <v>3296</v>
      </c>
      <c r="Z931" s="17"/>
    </row>
    <row r="932" spans="1:26">
      <c r="A932" s="2" t="s">
        <v>3398</v>
      </c>
      <c r="B932" s="21">
        <v>3.7948542924238691</v>
      </c>
      <c r="C932" s="6" t="str">
        <f>HYPERLINK("http://www.ncbi.nlm.nih.gov/sites/entrez?db=unigene&amp;cmd=search&amp;term=Xl.10660", "Xl.10660")</f>
        <v>Xl.10660</v>
      </c>
      <c r="D932" s="6"/>
      <c r="F932" s="7" t="s">
        <v>3721</v>
      </c>
      <c r="N932" s="9" t="s">
        <v>3768</v>
      </c>
      <c r="O932" s="9" t="s">
        <v>3769</v>
      </c>
      <c r="P932" s="9" t="s">
        <v>3406</v>
      </c>
      <c r="Q932" s="9" t="s">
        <v>3407</v>
      </c>
      <c r="R932" s="9" t="s">
        <v>3408</v>
      </c>
      <c r="S932" s="1" t="s">
        <v>3409</v>
      </c>
    </row>
    <row r="933" spans="1:26" ht="14">
      <c r="A933" s="2" t="s">
        <v>3397</v>
      </c>
      <c r="B933" s="21">
        <v>3.8282446470987228</v>
      </c>
      <c r="C933" s="6" t="str">
        <f>HYPERLINK("http://www.ncbi.nlm.nih.gov/sites/entrez?db=unigene&amp;cmd=search&amp;term=Xl.53589", "Xl.53589")</f>
        <v>Xl.53589</v>
      </c>
      <c r="D933" s="6"/>
      <c r="F933" s="7" t="s">
        <v>3721</v>
      </c>
      <c r="Z933" s="17"/>
    </row>
    <row r="934" spans="1:26" ht="14">
      <c r="A934" s="2" t="s">
        <v>3396</v>
      </c>
      <c r="B934" s="21">
        <v>3.8905239675040728</v>
      </c>
      <c r="C934" s="6" t="str">
        <f>HYPERLINK("http://www.ncbi.nlm.nih.gov/sites/entrez?db=unigene&amp;cmd=search&amp;term=Xl.47894", "Xl.47894")</f>
        <v>Xl.47894</v>
      </c>
      <c r="D934" s="6"/>
      <c r="F934" s="7" t="s">
        <v>3721</v>
      </c>
      <c r="Z934" s="17"/>
    </row>
    <row r="935" spans="1:26">
      <c r="A935" s="2" t="s">
        <v>3395</v>
      </c>
      <c r="B935" s="21">
        <v>3.8941438583726202</v>
      </c>
      <c r="C935" s="6" t="str">
        <f>HYPERLINK("http://www.ncbi.nlm.nih.gov/sites/entrez?db=unigene&amp;cmd=search&amp;term=Xl.15076", "Xl.15076")</f>
        <v>Xl.15076</v>
      </c>
      <c r="D935" s="6"/>
      <c r="F935" s="7" t="s">
        <v>3721</v>
      </c>
    </row>
    <row r="936" spans="1:26">
      <c r="A936" s="2" t="s">
        <v>3394</v>
      </c>
      <c r="B936" s="21">
        <v>3.9162419242180344</v>
      </c>
      <c r="C936" s="6" t="str">
        <f>HYPERLINK("http://www.ncbi.nlm.nih.gov/sites/entrez?db=unigene&amp;cmd=search&amp;term=Xl.14986", "Xl.14986")</f>
        <v>Xl.14986</v>
      </c>
      <c r="D936" s="6"/>
      <c r="F936" s="7" t="s">
        <v>3721</v>
      </c>
    </row>
    <row r="937" spans="1:26">
      <c r="A937" s="2" t="s">
        <v>3390</v>
      </c>
      <c r="B937" s="21">
        <v>3.9855365800848728</v>
      </c>
      <c r="C937" s="6" t="str">
        <f>HYPERLINK("http://www.ncbi.nlm.nih.gov/sites/entrez?db=unigene&amp;cmd=search&amp;term=Xl.23507", "Xl.23507")</f>
        <v>Xl.23507</v>
      </c>
      <c r="D937" s="9" t="s">
        <v>3391</v>
      </c>
      <c r="E937" s="2" t="s">
        <v>3392</v>
      </c>
      <c r="F937" s="7" t="s">
        <v>3393</v>
      </c>
    </row>
    <row r="938" spans="1:26">
      <c r="A938" s="2" t="s">
        <v>3382</v>
      </c>
      <c r="B938" s="21">
        <v>4.0122677585877389</v>
      </c>
      <c r="C938" s="6" t="str">
        <f>HYPERLINK("http://www.ncbi.nlm.nih.gov/sites/entrez?db=unigene&amp;cmd=search&amp;term=Xl.26077", "Xl.26077")</f>
        <v>Xl.26077</v>
      </c>
      <c r="D938" s="6"/>
      <c r="F938" s="7"/>
      <c r="G938" s="2" t="s">
        <v>3383</v>
      </c>
      <c r="H938" s="2" t="s">
        <v>3384</v>
      </c>
      <c r="I938" s="2" t="s">
        <v>3385</v>
      </c>
      <c r="J938" s="2" t="s">
        <v>3384</v>
      </c>
      <c r="K938" s="2" t="s">
        <v>3386</v>
      </c>
      <c r="L938" s="13" t="s">
        <v>3387</v>
      </c>
      <c r="M938" s="8" t="s">
        <v>3727</v>
      </c>
    </row>
    <row r="939" spans="1:26" ht="14">
      <c r="A939" s="2" t="s">
        <v>3376</v>
      </c>
      <c r="B939" s="21">
        <v>4.0641622647427749</v>
      </c>
      <c r="C939" s="6" t="str">
        <f>HYPERLINK("http://www.ncbi.nlm.nih.gov/sites/entrez?db=unigene&amp;cmd=search&amp;term=Xl.55885", "Xl.55885")</f>
        <v>Xl.55885</v>
      </c>
      <c r="D939" s="6"/>
      <c r="F939" s="7" t="s">
        <v>3377</v>
      </c>
      <c r="G939" s="2" t="s">
        <v>3378</v>
      </c>
      <c r="H939" s="2" t="s">
        <v>3379</v>
      </c>
      <c r="I939" s="2" t="s">
        <v>3380</v>
      </c>
      <c r="J939" s="2" t="s">
        <v>3379</v>
      </c>
      <c r="K939" s="2" t="s">
        <v>3381</v>
      </c>
      <c r="L939" s="1" t="s">
        <v>3450</v>
      </c>
      <c r="M939" s="2" t="s">
        <v>3727</v>
      </c>
      <c r="N939" s="9" t="s">
        <v>3768</v>
      </c>
      <c r="O939" s="9" t="s">
        <v>3769</v>
      </c>
      <c r="P939" s="9" t="s">
        <v>3388</v>
      </c>
      <c r="Q939" s="1" t="s">
        <v>3389</v>
      </c>
      <c r="Z939" s="17"/>
    </row>
    <row r="940" spans="1:26">
      <c r="A940" s="2" t="s">
        <v>3368</v>
      </c>
      <c r="B940" s="21">
        <v>4.0728121537651543</v>
      </c>
      <c r="C940" s="6" t="str">
        <f>HYPERLINK("http://www.ncbi.nlm.nih.gov/sites/entrez?db=unigene&amp;cmd=search&amp;term=Xl.17734", "Xl.17734")</f>
        <v>Xl.17734</v>
      </c>
      <c r="D940" s="6"/>
      <c r="F940" s="7" t="s">
        <v>3369</v>
      </c>
      <c r="G940" s="2" t="s">
        <v>3370</v>
      </c>
      <c r="H940" s="2" t="s">
        <v>3371</v>
      </c>
      <c r="I940" s="2" t="s">
        <v>3372</v>
      </c>
      <c r="J940" s="2" t="s">
        <v>3371</v>
      </c>
      <c r="K940" s="2" t="s">
        <v>3373</v>
      </c>
      <c r="L940" s="1" t="s">
        <v>3374</v>
      </c>
      <c r="M940" s="8" t="s">
        <v>3727</v>
      </c>
      <c r="N940" s="9" t="s">
        <v>3750</v>
      </c>
      <c r="O940" s="9" t="s">
        <v>3451</v>
      </c>
      <c r="P940" s="9" t="s">
        <v>3452</v>
      </c>
      <c r="Q940" s="9" t="s">
        <v>3453</v>
      </c>
      <c r="R940" s="9" t="s">
        <v>3454</v>
      </c>
      <c r="S940" s="9" t="s">
        <v>3455</v>
      </c>
      <c r="T940" s="9" t="s">
        <v>3456</v>
      </c>
      <c r="U940" s="1" t="s">
        <v>3457</v>
      </c>
    </row>
    <row r="941" spans="1:26" ht="14">
      <c r="A941" s="2" t="s">
        <v>3366</v>
      </c>
      <c r="B941" s="21">
        <v>4.0751719800344599</v>
      </c>
      <c r="C941" s="6" t="str">
        <f>HYPERLINK("http://www.ncbi.nlm.nih.gov/sites/entrez?db=unigene&amp;cmd=search&amp;term=Xl.54296", "Xl.54296")</f>
        <v>Xl.54296</v>
      </c>
      <c r="D941" s="9" t="s">
        <v>3367</v>
      </c>
      <c r="F941" s="7" t="s">
        <v>3721</v>
      </c>
      <c r="N941" s="9" t="s">
        <v>3728</v>
      </c>
      <c r="O941" s="9" t="s">
        <v>3668</v>
      </c>
      <c r="P941" s="9" t="s">
        <v>3669</v>
      </c>
      <c r="Q941" s="9" t="s">
        <v>3670</v>
      </c>
      <c r="R941" s="9" t="s">
        <v>3671</v>
      </c>
      <c r="S941" s="1" t="s">
        <v>3672</v>
      </c>
      <c r="T941" s="9" t="s">
        <v>3375</v>
      </c>
      <c r="Z941" s="17"/>
    </row>
    <row r="942" spans="1:26">
      <c r="A942" s="2" t="s">
        <v>3358</v>
      </c>
      <c r="B942" s="21">
        <v>4.1479603902618667</v>
      </c>
      <c r="C942" s="6" t="str">
        <f>HYPERLINK("http://www.ncbi.nlm.nih.gov/sites/entrez?db=unigene&amp;cmd=search&amp;term=Xl.24530", "Xl.24530")</f>
        <v>Xl.24530</v>
      </c>
      <c r="D942" s="6"/>
      <c r="F942" s="7"/>
      <c r="G942" s="2" t="s">
        <v>3359</v>
      </c>
      <c r="H942" s="2" t="s">
        <v>3360</v>
      </c>
      <c r="I942" s="2" t="s">
        <v>3361</v>
      </c>
      <c r="J942" s="2" t="s">
        <v>3362</v>
      </c>
      <c r="K942" s="2" t="s">
        <v>3363</v>
      </c>
      <c r="L942" s="1" t="s">
        <v>3364</v>
      </c>
      <c r="M942" s="1" t="s">
        <v>3365</v>
      </c>
    </row>
    <row r="943" spans="1:26">
      <c r="A943" s="2" t="s">
        <v>3468</v>
      </c>
      <c r="B943" s="21">
        <v>4.1920182001315602</v>
      </c>
      <c r="C943" s="6" t="str">
        <f>HYPERLINK("http://www.ncbi.nlm.nih.gov/sites/entrez?db=unigene&amp;cmd=search&amp;term=Xl.22057", "Xl.22057")</f>
        <v>Xl.22057</v>
      </c>
      <c r="D943" s="9" t="s">
        <v>3356</v>
      </c>
      <c r="F943" s="7" t="s">
        <v>3357</v>
      </c>
      <c r="N943" s="9" t="s">
        <v>3698</v>
      </c>
      <c r="O943" s="9" t="s">
        <v>3699</v>
      </c>
    </row>
    <row r="944" spans="1:26">
      <c r="A944" s="2" t="s">
        <v>3467</v>
      </c>
      <c r="B944" s="21">
        <v>4.1979970891828495</v>
      </c>
      <c r="C944" s="6" t="str">
        <f>HYPERLINK("http://www.ncbi.nlm.nih.gov/sites/entrez?db=unigene&amp;cmd=search&amp;term=Xl.21749", "Xl.21749")</f>
        <v>Xl.21749</v>
      </c>
      <c r="D944" s="6"/>
      <c r="F944" s="7" t="s">
        <v>3721</v>
      </c>
    </row>
    <row r="945" spans="1:26" ht="14">
      <c r="A945" s="2" t="s">
        <v>3465</v>
      </c>
      <c r="B945" s="21">
        <v>4.1982957669256082</v>
      </c>
      <c r="C945" s="6" t="str">
        <f>HYPERLINK("http://www.ncbi.nlm.nih.gov/sites/entrez?db=unigene&amp;cmd=search&amp;term=Xl.9052", "Xl.9052")</f>
        <v>Xl.9052</v>
      </c>
      <c r="D945" s="6"/>
      <c r="F945" s="7" t="s">
        <v>3466</v>
      </c>
      <c r="Z945" s="17"/>
    </row>
    <row r="946" spans="1:26">
      <c r="A946" s="2" t="s">
        <v>3458</v>
      </c>
      <c r="B946" s="21">
        <v>4.2138424071839262</v>
      </c>
      <c r="C946" s="6" t="str">
        <f>HYPERLINK("http://www.ncbi.nlm.nih.gov/sites/entrez?db=unigene&amp;cmd=search&amp;term=Xl.16311", "Xl.16311")</f>
        <v>Xl.16311</v>
      </c>
      <c r="D946" s="6"/>
      <c r="F946" s="7" t="s">
        <v>3459</v>
      </c>
      <c r="I946" s="12" t="s">
        <v>3460</v>
      </c>
      <c r="J946" s="2" t="s">
        <v>3461</v>
      </c>
      <c r="K946" s="2" t="s">
        <v>3462</v>
      </c>
      <c r="L946" s="1" t="s">
        <v>3463</v>
      </c>
      <c r="M946" s="8" t="s">
        <v>3727</v>
      </c>
    </row>
    <row r="947" spans="1:26">
      <c r="A947" s="2" t="s">
        <v>3442</v>
      </c>
      <c r="B947" s="21">
        <v>4.2355305953424081</v>
      </c>
      <c r="C947" s="6" t="str">
        <f>HYPERLINK("http://www.ncbi.nlm.nih.gov/sites/entrez?db=unigene&amp;cmd=search&amp;term=Xl.1451", "Xl.1451")</f>
        <v>Xl.1451</v>
      </c>
      <c r="D947" s="6"/>
      <c r="E947" s="2" t="s">
        <v>3443</v>
      </c>
      <c r="F947" s="7" t="s">
        <v>3444</v>
      </c>
      <c r="G947" s="2" t="s">
        <v>3445</v>
      </c>
      <c r="H947" s="2" t="s">
        <v>3446</v>
      </c>
      <c r="I947" s="2" t="s">
        <v>3447</v>
      </c>
      <c r="J947" s="2" t="s">
        <v>3448</v>
      </c>
      <c r="K947" s="2" t="s">
        <v>3449</v>
      </c>
      <c r="L947" s="1" t="s">
        <v>3450</v>
      </c>
      <c r="M947" s="2" t="s">
        <v>3727</v>
      </c>
      <c r="N947" s="9" t="s">
        <v>3728</v>
      </c>
      <c r="O947" s="1" t="s">
        <v>3464</v>
      </c>
    </row>
    <row r="948" spans="1:26" ht="14">
      <c r="A948" s="2" t="s">
        <v>3431</v>
      </c>
      <c r="B948" s="21">
        <v>4.2568310965656826</v>
      </c>
      <c r="C948" s="6" t="str">
        <f>HYPERLINK("http://www.ncbi.nlm.nih.gov/sites/entrez?db=unigene&amp;cmd=search&amp;term=Xl.4128", "Xl.4128")</f>
        <v>Xl.4128</v>
      </c>
      <c r="D948" s="6"/>
      <c r="F948" s="7" t="s">
        <v>3432</v>
      </c>
      <c r="G948" s="2" t="s">
        <v>3433</v>
      </c>
      <c r="H948" s="2" t="s">
        <v>3434</v>
      </c>
      <c r="I948" s="2" t="s">
        <v>3435</v>
      </c>
      <c r="J948" s="2" t="s">
        <v>3436</v>
      </c>
      <c r="K948" s="2" t="s">
        <v>3437</v>
      </c>
      <c r="L948" s="1" t="s">
        <v>3438</v>
      </c>
      <c r="M948" s="8" t="s">
        <v>3727</v>
      </c>
      <c r="N948" s="9" t="s">
        <v>3750</v>
      </c>
      <c r="O948" s="9" t="s">
        <v>3451</v>
      </c>
      <c r="P948" s="9" t="s">
        <v>3452</v>
      </c>
      <c r="Q948" s="9" t="s">
        <v>3453</v>
      </c>
      <c r="R948" s="9" t="s">
        <v>3454</v>
      </c>
      <c r="S948" s="9" t="s">
        <v>3455</v>
      </c>
      <c r="T948" s="9" t="s">
        <v>3456</v>
      </c>
      <c r="U948" s="1" t="s">
        <v>3457</v>
      </c>
      <c r="Z948" s="17"/>
    </row>
    <row r="949" spans="1:26" ht="14">
      <c r="A949" s="2" t="s">
        <v>3429</v>
      </c>
      <c r="B949" s="21">
        <v>4.2569211925505357</v>
      </c>
      <c r="C949" s="6" t="str">
        <f>HYPERLINK("http://www.ncbi.nlm.nih.gov/sites/entrez?db=unigene&amp;cmd=search&amp;term=Xl.56449", "Xl.56449")</f>
        <v>Xl.56449</v>
      </c>
      <c r="D949" s="9" t="s">
        <v>3430</v>
      </c>
      <c r="F949" s="7" t="s">
        <v>3721</v>
      </c>
      <c r="N949" s="9" t="s">
        <v>3728</v>
      </c>
      <c r="O949" s="9" t="s">
        <v>3439</v>
      </c>
      <c r="P949" s="9" t="s">
        <v>3440</v>
      </c>
      <c r="Q949" s="1" t="s">
        <v>3441</v>
      </c>
      <c r="Z949" s="17"/>
    </row>
    <row r="950" spans="1:26" ht="14">
      <c r="A950" s="2" t="s">
        <v>3427</v>
      </c>
      <c r="B950" s="21">
        <v>4.2699425339322374</v>
      </c>
      <c r="C950" s="6" t="str">
        <f>HYPERLINK("http://www.ncbi.nlm.nih.gov/sites/entrez?db=unigene&amp;cmd=search&amp;term=Xl.50257", "Xl.50257")</f>
        <v>Xl.50257</v>
      </c>
      <c r="D950" s="6"/>
      <c r="F950" s="7" t="s">
        <v>3428</v>
      </c>
      <c r="Z950" s="17"/>
    </row>
    <row r="951" spans="1:26" ht="14">
      <c r="A951" s="2" t="s">
        <v>3422</v>
      </c>
      <c r="B951" s="21">
        <v>4.287650850850337</v>
      </c>
      <c r="C951" s="6" t="str">
        <f>HYPERLINK("http://www.ncbi.nlm.nih.gov/sites/entrez?db=unigene&amp;cmd=search&amp;term=Xl.53966", "Xl.53966")</f>
        <v>Xl.53966</v>
      </c>
      <c r="D951" s="6"/>
      <c r="F951" s="7" t="s">
        <v>3423</v>
      </c>
      <c r="I951" s="2" t="s">
        <v>3424</v>
      </c>
      <c r="J951" s="2" t="s">
        <v>3425</v>
      </c>
      <c r="K951" s="2" t="s">
        <v>3426</v>
      </c>
      <c r="L951" s="1" t="s">
        <v>3474</v>
      </c>
      <c r="M951" s="2" t="s">
        <v>3727</v>
      </c>
      <c r="Z951" s="17"/>
    </row>
    <row r="952" spans="1:26" ht="14">
      <c r="A952" s="2" t="s">
        <v>3524</v>
      </c>
      <c r="B952" s="21">
        <v>4.306843743407752</v>
      </c>
      <c r="C952" s="6" t="str">
        <f>HYPERLINK("http://www.ncbi.nlm.nih.gov/sites/entrez?db=unigene&amp;cmd=search&amp;term=Xl.7480", "Xl.7480")</f>
        <v>Xl.7480</v>
      </c>
      <c r="D952" s="9" t="s">
        <v>3525</v>
      </c>
      <c r="F952" s="7" t="s">
        <v>3526</v>
      </c>
      <c r="I952" s="2" t="s">
        <v>3527</v>
      </c>
      <c r="J952" s="2" t="s">
        <v>3528</v>
      </c>
      <c r="K952" s="2" t="s">
        <v>3420</v>
      </c>
      <c r="L952" s="1" t="s">
        <v>3421</v>
      </c>
      <c r="M952" s="2" t="s">
        <v>3567</v>
      </c>
      <c r="N952" s="9" t="s">
        <v>3698</v>
      </c>
      <c r="O952" s="9" t="s">
        <v>3699</v>
      </c>
      <c r="P952" s="1" t="s">
        <v>3475</v>
      </c>
      <c r="Z952" s="17"/>
    </row>
    <row r="953" spans="1:26" ht="14">
      <c r="A953" s="2" t="s">
        <v>3511</v>
      </c>
      <c r="B953" s="21">
        <v>4.3371629213792771</v>
      </c>
      <c r="C953" s="6" t="str">
        <f>HYPERLINK("http://www.ncbi.nlm.nih.gov/sites/entrez?db=unigene&amp;cmd=search&amp;term=Xl.56304", "Xl.56304")</f>
        <v>Xl.56304</v>
      </c>
      <c r="D953" s="9" t="s">
        <v>3512</v>
      </c>
      <c r="F953" s="7" t="s">
        <v>3513</v>
      </c>
      <c r="G953" s="2" t="s">
        <v>3514</v>
      </c>
      <c r="H953" s="2" t="s">
        <v>3515</v>
      </c>
      <c r="I953" s="2" t="s">
        <v>3516</v>
      </c>
      <c r="J953" s="2" t="s">
        <v>3517</v>
      </c>
      <c r="K953" s="2" t="s">
        <v>3518</v>
      </c>
      <c r="L953" s="1" t="s">
        <v>3519</v>
      </c>
      <c r="M953" s="8" t="s">
        <v>3727</v>
      </c>
      <c r="Z953" s="17"/>
    </row>
    <row r="954" spans="1:26" ht="14">
      <c r="A954" s="2" t="s">
        <v>3510</v>
      </c>
      <c r="B954" s="21">
        <v>4.3422347762697679</v>
      </c>
      <c r="C954" s="6" t="str">
        <f>HYPERLINK("http://www.ncbi.nlm.nih.gov/sites/entrez?db=unigene&amp;cmd=search&amp;term=Xl.9296", "Xl.9296")</f>
        <v>Xl.9296</v>
      </c>
      <c r="D954" s="6"/>
      <c r="F954" s="7" t="s">
        <v>3721</v>
      </c>
      <c r="N954" s="9" t="s">
        <v>3598</v>
      </c>
      <c r="O954" s="9" t="s">
        <v>3531</v>
      </c>
      <c r="P954" s="9" t="s">
        <v>3520</v>
      </c>
      <c r="Q954" s="9" t="s">
        <v>3521</v>
      </c>
      <c r="R954" s="9" t="s">
        <v>3522</v>
      </c>
      <c r="S954" s="1" t="s">
        <v>3523</v>
      </c>
      <c r="Z954" s="17"/>
    </row>
    <row r="955" spans="1:26">
      <c r="A955" s="2" t="s">
        <v>3509</v>
      </c>
      <c r="B955" s="21">
        <v>4.3510938632876046</v>
      </c>
      <c r="C955" s="6" t="str">
        <f>HYPERLINK("http://www.ncbi.nlm.nih.gov/sites/entrez?db=unigene&amp;cmd=search&amp;term=Xl.20113", "Xl.20113")</f>
        <v>Xl.20113</v>
      </c>
      <c r="D955" s="6"/>
      <c r="F955" s="7" t="s">
        <v>3721</v>
      </c>
    </row>
    <row r="956" spans="1:26">
      <c r="A956" s="2" t="s">
        <v>3500</v>
      </c>
      <c r="B956" s="21">
        <v>4.3992503427572487</v>
      </c>
      <c r="C956" s="6" t="str">
        <f>HYPERLINK("http://www.ncbi.nlm.nih.gov/sites/entrez?db=unigene&amp;cmd=search&amp;term=Xl.21543", "Xl.21543")</f>
        <v>Xl.21543</v>
      </c>
      <c r="D956" s="6"/>
      <c r="E956" s="2" t="s">
        <v>3501</v>
      </c>
      <c r="F956" s="7" t="s">
        <v>3502</v>
      </c>
      <c r="G956" s="2" t="s">
        <v>3503</v>
      </c>
      <c r="H956" s="2" t="s">
        <v>3504</v>
      </c>
      <c r="I956" s="2" t="s">
        <v>3505</v>
      </c>
      <c r="J956" s="2" t="s">
        <v>3504</v>
      </c>
      <c r="K956" s="2" t="s">
        <v>3506</v>
      </c>
      <c r="L956" s="1" t="s">
        <v>3507</v>
      </c>
      <c r="M956" s="8" t="s">
        <v>3727</v>
      </c>
    </row>
    <row r="957" spans="1:26">
      <c r="A957" s="2" t="s">
        <v>3491</v>
      </c>
      <c r="B957" s="21">
        <v>4.4122364015627804</v>
      </c>
      <c r="C957" s="6" t="str">
        <f>HYPERLINK("http://www.ncbi.nlm.nih.gov/sites/entrez?db=unigene&amp;cmd=search&amp;term=Xl.21549", "Xl.21549")</f>
        <v>Xl.21549</v>
      </c>
      <c r="D957" s="6"/>
      <c r="E957" s="2" t="s">
        <v>3492</v>
      </c>
      <c r="F957" s="7" t="s">
        <v>3493</v>
      </c>
      <c r="G957" s="2" t="s">
        <v>3494</v>
      </c>
      <c r="H957" s="2" t="s">
        <v>3495</v>
      </c>
      <c r="I957" s="2" t="s">
        <v>3496</v>
      </c>
      <c r="J957" s="12" t="s">
        <v>3495</v>
      </c>
      <c r="K957" s="2" t="s">
        <v>3497</v>
      </c>
      <c r="L957" s="1" t="s">
        <v>3498</v>
      </c>
      <c r="M957" s="8" t="s">
        <v>3727</v>
      </c>
      <c r="N957" s="9" t="s">
        <v>3728</v>
      </c>
      <c r="O957" s="9" t="s">
        <v>3668</v>
      </c>
      <c r="P957" s="9" t="s">
        <v>3669</v>
      </c>
      <c r="Q957" s="9" t="s">
        <v>3670</v>
      </c>
      <c r="R957" s="9" t="s">
        <v>3671</v>
      </c>
      <c r="S957" s="1" t="s">
        <v>3508</v>
      </c>
    </row>
    <row r="958" spans="1:26">
      <c r="A958" s="2" t="s">
        <v>3490</v>
      </c>
      <c r="B958" s="21">
        <v>4.4443129527882181</v>
      </c>
      <c r="C958" s="6" t="str">
        <f>HYPERLINK("http://www.ncbi.nlm.nih.gov/sites/entrez?db=unigene&amp;cmd=search&amp;term=Xl.17731", "Xl.17731")</f>
        <v>Xl.17731</v>
      </c>
      <c r="D958" s="6"/>
      <c r="F958" s="7" t="s">
        <v>3721</v>
      </c>
      <c r="N958" s="9" t="s">
        <v>3728</v>
      </c>
      <c r="O958" s="9" t="s">
        <v>3668</v>
      </c>
      <c r="P958" s="9" t="s">
        <v>3669</v>
      </c>
      <c r="Q958" s="9" t="s">
        <v>3670</v>
      </c>
      <c r="R958" s="9" t="s">
        <v>3671</v>
      </c>
      <c r="S958" s="9" t="s">
        <v>3629</v>
      </c>
      <c r="T958" s="1" t="s">
        <v>3630</v>
      </c>
      <c r="U958" s="1" t="s">
        <v>3499</v>
      </c>
    </row>
    <row r="959" spans="1:26" ht="14">
      <c r="A959" s="2" t="s">
        <v>3487</v>
      </c>
      <c r="B959" s="21">
        <v>4.4654831797030612</v>
      </c>
      <c r="C959" s="6" t="str">
        <f>HYPERLINK("http://www.ncbi.nlm.nih.gov/sites/entrez?db=unigene&amp;cmd=search&amp;term=Xl.54893", "Xl.54893")</f>
        <v>Xl.54893</v>
      </c>
      <c r="D959" s="9" t="s">
        <v>3488</v>
      </c>
      <c r="F959" s="7" t="s">
        <v>3489</v>
      </c>
      <c r="Z959" s="17"/>
    </row>
    <row r="960" spans="1:26">
      <c r="A960" s="2" t="s">
        <v>3486</v>
      </c>
      <c r="B960" s="21">
        <v>4.4732044234029624</v>
      </c>
      <c r="C960" s="6" t="str">
        <f>HYPERLINK("http://www.ncbi.nlm.nih.gov/sites/entrez?db=unigene&amp;cmd=search&amp;term=Xl.18237", "Xl.18237")</f>
        <v>Xl.18237</v>
      </c>
      <c r="D960" s="6"/>
      <c r="F960" s="7" t="s">
        <v>3721</v>
      </c>
    </row>
    <row r="961" spans="1:26">
      <c r="A961" s="2" t="s">
        <v>3484</v>
      </c>
      <c r="B961" s="21">
        <v>4.4827166059353729</v>
      </c>
      <c r="C961" s="6" t="str">
        <f>HYPERLINK("http://www.ncbi.nlm.nih.gov/sites/entrez?db=unigene&amp;cmd=search&amp;term=Xl.13705", "Xl.13705")</f>
        <v>Xl.13705</v>
      </c>
      <c r="D961" s="9" t="s">
        <v>3485</v>
      </c>
      <c r="F961" s="7" t="s">
        <v>3721</v>
      </c>
    </row>
    <row r="962" spans="1:26" ht="14">
      <c r="A962" s="2" t="s">
        <v>3482</v>
      </c>
      <c r="B962" s="21">
        <v>4.5103528999366489</v>
      </c>
      <c r="C962" s="6" t="str">
        <f>HYPERLINK("http://www.ncbi.nlm.nih.gov/sites/entrez?db=unigene&amp;cmd=search&amp;term=Xl.33708", "Xl.33708")</f>
        <v>Xl.33708</v>
      </c>
      <c r="D962" s="9" t="s">
        <v>3483</v>
      </c>
      <c r="F962" s="7" t="s">
        <v>3721</v>
      </c>
      <c r="Z962" s="17"/>
    </row>
    <row r="963" spans="1:26" ht="14">
      <c r="A963" s="2" t="s">
        <v>3480</v>
      </c>
      <c r="B963" s="21">
        <v>4.5313722332560697</v>
      </c>
      <c r="C963" s="6" t="str">
        <f>HYPERLINK("http://www.ncbi.nlm.nih.gov/sites/entrez?db=unigene&amp;cmd=search&amp;term=Xl.47200", "Xl.47200")</f>
        <v>Xl.47200</v>
      </c>
      <c r="D963" s="9" t="s">
        <v>3481</v>
      </c>
      <c r="F963" s="7" t="s">
        <v>3721</v>
      </c>
      <c r="Z963" s="17"/>
    </row>
    <row r="964" spans="1:26" ht="14">
      <c r="A964" s="2" t="s">
        <v>3478</v>
      </c>
      <c r="B964" s="21">
        <v>4.5723950596659169</v>
      </c>
      <c r="C964" s="6" t="str">
        <f>HYPERLINK("http://www.ncbi.nlm.nih.gov/sites/entrez?db=unigene&amp;cmd=search&amp;term=Xl.32267", "Xl.32267")</f>
        <v>Xl.32267</v>
      </c>
      <c r="D964" s="9" t="s">
        <v>3479</v>
      </c>
      <c r="F964" s="7" t="s">
        <v>3721</v>
      </c>
      <c r="Z964" s="17"/>
    </row>
    <row r="965" spans="1:26">
      <c r="A965" s="2" t="s">
        <v>3476</v>
      </c>
      <c r="B965" s="21">
        <v>4.5953135947801638</v>
      </c>
      <c r="C965" s="6" t="str">
        <f>HYPERLINK("http://www.ncbi.nlm.nih.gov/sites/entrez?db=unigene&amp;cmd=search&amp;term=Xl.15845", "Xl.15845")</f>
        <v>Xl.15845</v>
      </c>
      <c r="D965" s="9" t="s">
        <v>3477</v>
      </c>
      <c r="F965" s="7" t="s">
        <v>3721</v>
      </c>
    </row>
    <row r="966" spans="1:26" ht="14">
      <c r="A966" s="2" t="s">
        <v>3469</v>
      </c>
      <c r="B966" s="21">
        <v>4.6175500558096507</v>
      </c>
      <c r="C966" s="6" t="str">
        <f>HYPERLINK("http://www.ncbi.nlm.nih.gov/sites/entrez?db=unigene&amp;cmd=search&amp;term=Xl.56438", "Xl.56438")</f>
        <v>Xl.56438</v>
      </c>
      <c r="D966" s="6"/>
      <c r="F966" s="7" t="s">
        <v>3470</v>
      </c>
      <c r="I966" s="2" t="s">
        <v>3471</v>
      </c>
      <c r="J966" s="12" t="s">
        <v>3472</v>
      </c>
      <c r="K966" s="2" t="s">
        <v>3473</v>
      </c>
      <c r="L966" s="1" t="s">
        <v>3474</v>
      </c>
      <c r="M966" s="2" t="s">
        <v>3727</v>
      </c>
      <c r="Z966" s="17"/>
    </row>
    <row r="967" spans="1:26">
      <c r="A967" s="2" t="s">
        <v>3596</v>
      </c>
      <c r="B967" s="21">
        <v>4.6194116093323601</v>
      </c>
      <c r="C967" s="6" t="str">
        <f>HYPERLINK("http://www.ncbi.nlm.nih.gov/sites/entrez?db=unigene&amp;cmd=search&amp;term=Xl.24941", "Xl.24941")</f>
        <v>Xl.24941</v>
      </c>
      <c r="D967" s="6"/>
      <c r="F967" s="7" t="s">
        <v>3721</v>
      </c>
      <c r="N967" s="9" t="s">
        <v>3698</v>
      </c>
      <c r="O967" s="9" t="s">
        <v>3699</v>
      </c>
      <c r="P967" s="1" t="s">
        <v>3475</v>
      </c>
    </row>
    <row r="968" spans="1:26" ht="14">
      <c r="A968" s="2" t="s">
        <v>3594</v>
      </c>
      <c r="B968" s="21">
        <v>4.6639811313060697</v>
      </c>
      <c r="C968" s="6" t="str">
        <f>HYPERLINK("http://www.ncbi.nlm.nih.gov/sites/entrez?db=unigene&amp;cmd=search&amp;term=Xl.55405", "Xl.55405")</f>
        <v>Xl.55405</v>
      </c>
      <c r="D968" s="9" t="s">
        <v>3595</v>
      </c>
      <c r="F968" s="7" t="s">
        <v>3721</v>
      </c>
      <c r="Z968" s="17"/>
    </row>
    <row r="969" spans="1:26" ht="14">
      <c r="A969" s="2" t="s">
        <v>3587</v>
      </c>
      <c r="B969" s="21">
        <v>4.6682963786566205</v>
      </c>
      <c r="C969" s="6" t="str">
        <f>HYPERLINK("http://www.ncbi.nlm.nih.gov/sites/entrez?db=unigene&amp;cmd=search&amp;term=Xl.48699", "Xl.48699")</f>
        <v>Xl.48699</v>
      </c>
      <c r="D969" s="6"/>
      <c r="F969" s="7"/>
      <c r="G969" s="2" t="s">
        <v>3588</v>
      </c>
      <c r="H969" s="2" t="s">
        <v>3589</v>
      </c>
      <c r="I969" s="2" t="s">
        <v>3590</v>
      </c>
      <c r="J969" s="2" t="s">
        <v>3589</v>
      </c>
      <c r="K969" s="2" t="s">
        <v>3591</v>
      </c>
      <c r="L969" s="1" t="s">
        <v>3592</v>
      </c>
      <c r="M969" s="2" t="s">
        <v>3727</v>
      </c>
      <c r="Z969" s="17"/>
    </row>
    <row r="970" spans="1:26">
      <c r="A970" s="2" t="s">
        <v>3578</v>
      </c>
      <c r="B970" s="21">
        <v>4.8381967338442413</v>
      </c>
      <c r="C970" s="6" t="str">
        <f>HYPERLINK("http://www.ncbi.nlm.nih.gov/sites/entrez?db=unigene&amp;cmd=search&amp;term=Xl.15997", "Xl.15997")</f>
        <v>Xl.15997</v>
      </c>
      <c r="D970" s="6"/>
      <c r="F970" s="7" t="s">
        <v>3579</v>
      </c>
      <c r="G970" s="2" t="s">
        <v>3580</v>
      </c>
      <c r="H970" s="2" t="s">
        <v>3581</v>
      </c>
      <c r="I970" s="2" t="s">
        <v>3582</v>
      </c>
      <c r="J970" s="2" t="s">
        <v>3581</v>
      </c>
      <c r="K970" s="2" t="s">
        <v>3583</v>
      </c>
      <c r="L970" s="1" t="s">
        <v>3584</v>
      </c>
      <c r="M970" s="8" t="s">
        <v>3727</v>
      </c>
      <c r="N970" s="9" t="s">
        <v>3728</v>
      </c>
      <c r="O970" s="9" t="s">
        <v>3729</v>
      </c>
      <c r="P970" s="9" t="s">
        <v>3730</v>
      </c>
      <c r="Q970" s="1" t="s">
        <v>3593</v>
      </c>
    </row>
    <row r="971" spans="1:26" ht="14">
      <c r="A971" s="2" t="s">
        <v>3576</v>
      </c>
      <c r="B971" s="21">
        <v>4.9138382785354198</v>
      </c>
      <c r="C971" s="6" t="str">
        <f>HYPERLINK("http://www.ncbi.nlm.nih.gov/sites/entrez?db=unigene&amp;cmd=search&amp;term=Xl.832", "Xl.832")</f>
        <v>Xl.832</v>
      </c>
      <c r="D971" s="6"/>
      <c r="F971" s="7" t="s">
        <v>3577</v>
      </c>
      <c r="N971" s="9" t="s">
        <v>3698</v>
      </c>
      <c r="O971" s="9" t="s">
        <v>3699</v>
      </c>
      <c r="P971" s="9" t="s">
        <v>3585</v>
      </c>
      <c r="Q971" s="1" t="s">
        <v>3586</v>
      </c>
      <c r="Z971" s="17"/>
    </row>
    <row r="972" spans="1:26" ht="14">
      <c r="A972" s="2" t="s">
        <v>3575</v>
      </c>
      <c r="B972" s="21">
        <v>4.9379844436759299</v>
      </c>
      <c r="C972" s="6" t="str">
        <f>HYPERLINK("http://www.ncbi.nlm.nih.gov/sites/entrez?db=unigene&amp;cmd=search&amp;term=Xl.55643", "Xl.55643")</f>
        <v>Xl.55643</v>
      </c>
      <c r="D972" s="6"/>
      <c r="F972" s="7" t="s">
        <v>3721</v>
      </c>
      <c r="Z972" s="17"/>
    </row>
    <row r="973" spans="1:26" ht="14">
      <c r="A973" s="2" t="s">
        <v>3574</v>
      </c>
      <c r="B973" s="21">
        <v>5.0433914038496148</v>
      </c>
      <c r="C973" s="6" t="str">
        <f>HYPERLINK("http://www.ncbi.nlm.nih.gov/sites/entrez?db=unigene&amp;cmd=search&amp;term=Xl.43271", "Xl.43271")</f>
        <v>Xl.43271</v>
      </c>
      <c r="D973" s="6"/>
      <c r="F973" s="7" t="s">
        <v>3721</v>
      </c>
      <c r="Z973" s="17"/>
    </row>
    <row r="974" spans="1:26" ht="14">
      <c r="A974" s="2" t="s">
        <v>3570</v>
      </c>
      <c r="B974" s="21">
        <v>5.0447688207240171</v>
      </c>
      <c r="C974" s="6" t="str">
        <f>HYPERLINK("http://www.ncbi.nlm.nih.gov/sites/entrez?db=unigene&amp;cmd=search&amp;term=Xl.2867", "Xl.2867")</f>
        <v>Xl.2867</v>
      </c>
      <c r="D974" s="9" t="s">
        <v>3571</v>
      </c>
      <c r="E974" s="2" t="s">
        <v>3572</v>
      </c>
      <c r="F974" s="7" t="s">
        <v>3573</v>
      </c>
      <c r="Z974" s="17"/>
    </row>
    <row r="975" spans="1:26" ht="14">
      <c r="A975" s="2" t="s">
        <v>3568</v>
      </c>
      <c r="B975" s="21">
        <v>5.1016802101540728</v>
      </c>
      <c r="C975" s="6" t="str">
        <f>HYPERLINK("http://www.ncbi.nlm.nih.gov/sites/entrez?db=unigene&amp;cmd=search&amp;term=Xl.34668", "Xl.34668")</f>
        <v>Xl.34668</v>
      </c>
      <c r="D975" s="9" t="s">
        <v>3569</v>
      </c>
      <c r="F975" s="7"/>
      <c r="Z975" s="17"/>
    </row>
    <row r="976" spans="1:26" ht="14">
      <c r="A976" s="2" t="s">
        <v>3562</v>
      </c>
      <c r="B976" s="21">
        <v>5.1325033705566723</v>
      </c>
      <c r="C976" s="6" t="str">
        <f>HYPERLINK("http://www.ncbi.nlm.nih.gov/sites/entrez?db=unigene&amp;cmd=search&amp;term=Xl.56205", "Xl.56205")</f>
        <v>Xl.56205</v>
      </c>
      <c r="D976" s="6"/>
      <c r="F976" s="7" t="s">
        <v>3721</v>
      </c>
      <c r="I976" s="2" t="s">
        <v>3563</v>
      </c>
      <c r="J976" s="2" t="s">
        <v>3564</v>
      </c>
      <c r="K976" s="2" t="s">
        <v>3565</v>
      </c>
      <c r="L976" s="1" t="s">
        <v>3566</v>
      </c>
      <c r="M976" s="2" t="s">
        <v>3567</v>
      </c>
      <c r="Z976" s="17"/>
    </row>
    <row r="977" spans="1:26" ht="14">
      <c r="A977" s="2" t="s">
        <v>3560</v>
      </c>
      <c r="B977" s="21">
        <v>5.1615076455011328</v>
      </c>
      <c r="C977" s="6" t="str">
        <f>HYPERLINK("http://www.ncbi.nlm.nih.gov/sites/entrez?db=unigene&amp;cmd=search&amp;term=Xl.52190", "Xl.52190")</f>
        <v>Xl.52190</v>
      </c>
      <c r="D977" s="9" t="s">
        <v>3561</v>
      </c>
      <c r="F977" s="7" t="s">
        <v>3721</v>
      </c>
      <c r="Z977" s="17"/>
    </row>
    <row r="978" spans="1:26">
      <c r="A978" s="2" t="s">
        <v>3559</v>
      </c>
      <c r="B978" s="21">
        <v>5.1792370153460006</v>
      </c>
      <c r="C978" s="6" t="str">
        <f>HYPERLINK("http://www.ncbi.nlm.nih.gov/sites/entrez?db=unigene&amp;cmd=search&amp;term=Xl.2461", "Xl.2461")</f>
        <v>Xl.2461</v>
      </c>
      <c r="D978" s="6"/>
      <c r="F978" s="7" t="s">
        <v>3721</v>
      </c>
    </row>
    <row r="979" spans="1:26" ht="14">
      <c r="A979" s="2" t="s">
        <v>3558</v>
      </c>
      <c r="B979" s="21">
        <v>5.2751251237690768</v>
      </c>
      <c r="C979" s="6" t="str">
        <f>HYPERLINK("http://www.ncbi.nlm.nih.gov/sites/entrez?db=unigene&amp;cmd=search&amp;term=Xl.34580", "Xl.34580")</f>
        <v>Xl.34580</v>
      </c>
      <c r="D979" s="6"/>
      <c r="F979" s="7" t="s">
        <v>3721</v>
      </c>
      <c r="Z979" s="17"/>
    </row>
    <row r="980" spans="1:26" ht="14">
      <c r="A980" s="2" t="s">
        <v>3557</v>
      </c>
      <c r="B980" s="21">
        <v>5.4041396793954641</v>
      </c>
      <c r="C980" s="6" t="str">
        <f>HYPERLINK("http://www.ncbi.nlm.nih.gov/sites/entrez?db=unigene&amp;cmd=search&amp;term=Xl.51727", "Xl.51727")</f>
        <v>Xl.51727</v>
      </c>
      <c r="D980" s="6"/>
      <c r="F980" s="7" t="s">
        <v>3721</v>
      </c>
      <c r="Z980" s="17"/>
    </row>
    <row r="981" spans="1:26" ht="14">
      <c r="A981" s="2" t="s">
        <v>3555</v>
      </c>
      <c r="B981" s="21">
        <v>5.6294878849759984</v>
      </c>
      <c r="C981" s="6" t="str">
        <f>HYPERLINK("http://www.ncbi.nlm.nih.gov/sites/entrez?db=unigene&amp;cmd=search&amp;term=Xl.53974", "Xl.53974")</f>
        <v>Xl.53974</v>
      </c>
      <c r="D981" s="6"/>
      <c r="F981" s="7" t="s">
        <v>3556</v>
      </c>
      <c r="Z981" s="17"/>
    </row>
    <row r="982" spans="1:26">
      <c r="A982" s="2" t="s">
        <v>3554</v>
      </c>
      <c r="B982" s="21">
        <v>5.8731833325971863</v>
      </c>
      <c r="C982" s="6" t="str">
        <f>HYPERLINK("http://www.ncbi.nlm.nih.gov/sites/entrez?db=unigene&amp;cmd=search&amp;term=Xl.1972", "Xl.1972")</f>
        <v>Xl.1972</v>
      </c>
      <c r="D982" s="6"/>
      <c r="F982" s="7" t="s">
        <v>3721</v>
      </c>
    </row>
    <row r="983" spans="1:26" ht="14">
      <c r="A983" s="2" t="s">
        <v>3547</v>
      </c>
      <c r="B983" s="21">
        <v>5.9104671567061411</v>
      </c>
      <c r="C983" s="6" t="str">
        <f>HYPERLINK("http://www.ncbi.nlm.nih.gov/sites/entrez?db=unigene&amp;cmd=search&amp;term=Xl.53939", "Xl.53939")</f>
        <v>Xl.53939</v>
      </c>
      <c r="D983" s="6"/>
      <c r="F983" s="7" t="s">
        <v>3548</v>
      </c>
      <c r="I983" s="2" t="s">
        <v>3549</v>
      </c>
      <c r="J983" s="2" t="s">
        <v>3550</v>
      </c>
      <c r="K983" s="2" t="s">
        <v>3551</v>
      </c>
      <c r="L983" s="1" t="s">
        <v>3552</v>
      </c>
      <c r="M983" s="8" t="s">
        <v>3727</v>
      </c>
      <c r="Z983" s="17"/>
    </row>
    <row r="984" spans="1:26">
      <c r="A984" s="2" t="s">
        <v>3545</v>
      </c>
      <c r="B984" s="21">
        <v>5.9592623263212046</v>
      </c>
      <c r="C984" s="6" t="str">
        <f>HYPERLINK("http://www.ncbi.nlm.nih.gov/sites/entrez?db=unigene&amp;cmd=search&amp;term=Xl.16305", "Xl.16305")</f>
        <v>Xl.16305</v>
      </c>
      <c r="D984" s="9" t="s">
        <v>3546</v>
      </c>
      <c r="F984" s="7" t="s">
        <v>3721</v>
      </c>
      <c r="N984" s="9" t="s">
        <v>3768</v>
      </c>
      <c r="O984" s="9" t="s">
        <v>3553</v>
      </c>
    </row>
    <row r="985" spans="1:26" ht="14">
      <c r="A985" s="2" t="s">
        <v>3533</v>
      </c>
      <c r="B985" s="21">
        <v>6.003044293768439</v>
      </c>
      <c r="C985" s="6" t="str">
        <f>HYPERLINK("http://www.ncbi.nlm.nih.gov/sites/entrez?db=unigene&amp;cmd=search&amp;term=Xl.29812", "Xl.29812")</f>
        <v>Xl.29812</v>
      </c>
      <c r="D985" s="9" t="s">
        <v>3534</v>
      </c>
      <c r="F985" s="7"/>
      <c r="G985" s="2" t="s">
        <v>3535</v>
      </c>
      <c r="H985" s="11" t="s">
        <v>3536</v>
      </c>
      <c r="I985" s="2" t="s">
        <v>3537</v>
      </c>
      <c r="J985" s="2" t="s">
        <v>3538</v>
      </c>
      <c r="K985" s="2" t="s">
        <v>3539</v>
      </c>
      <c r="L985" s="1" t="s">
        <v>3540</v>
      </c>
      <c r="M985" s="8" t="s">
        <v>3727</v>
      </c>
      <c r="Z985" s="17"/>
    </row>
    <row r="986" spans="1:26" ht="14">
      <c r="A986" s="2" t="s">
        <v>3532</v>
      </c>
      <c r="B986" s="21">
        <v>6.0807122498636978</v>
      </c>
      <c r="C986" s="6" t="str">
        <f>HYPERLINK("http://www.ncbi.nlm.nih.gov/sites/entrez?db=unigene&amp;cmd=search&amp;term=Xl.4803", "Xl.4803")</f>
        <v>Xl.4803</v>
      </c>
      <c r="D986" s="6"/>
      <c r="F986" s="7" t="s">
        <v>3721</v>
      </c>
      <c r="N986" s="9" t="s">
        <v>3728</v>
      </c>
      <c r="O986" s="9" t="s">
        <v>3750</v>
      </c>
      <c r="P986" s="9" t="s">
        <v>3541</v>
      </c>
      <c r="Q986" s="9" t="s">
        <v>3542</v>
      </c>
      <c r="R986" s="9" t="s">
        <v>3543</v>
      </c>
      <c r="S986" s="1" t="s">
        <v>3544</v>
      </c>
      <c r="Z986" s="17"/>
    </row>
    <row r="987" spans="1:26">
      <c r="A987" s="2" t="s">
        <v>3645</v>
      </c>
      <c r="B987" s="21">
        <v>6.1170316577169093</v>
      </c>
      <c r="C987" s="6" t="str">
        <f>HYPERLINK("http://www.ncbi.nlm.nih.gov/sites/entrez?db=unigene&amp;cmd=search&amp;term=Xl.15466", "Xl.15466")</f>
        <v>Xl.15466</v>
      </c>
      <c r="D987" s="9" t="s">
        <v>3646</v>
      </c>
      <c r="F987" s="7"/>
      <c r="G987" s="2" t="s">
        <v>3647</v>
      </c>
      <c r="H987" s="2" t="s">
        <v>3648</v>
      </c>
      <c r="I987" s="2" t="s">
        <v>3649</v>
      </c>
      <c r="J987" s="2" t="s">
        <v>3648</v>
      </c>
      <c r="K987" s="2" t="s">
        <v>3529</v>
      </c>
      <c r="L987" s="1" t="s">
        <v>3530</v>
      </c>
      <c r="M987" s="8" t="s">
        <v>3727</v>
      </c>
    </row>
    <row r="988" spans="1:26">
      <c r="A988" s="2" t="s">
        <v>3639</v>
      </c>
      <c r="B988" s="21">
        <v>6.2372929965900941</v>
      </c>
      <c r="C988" s="6" t="str">
        <f>HYPERLINK("http://www.ncbi.nlm.nih.gov/sites/entrez?db=unigene&amp;cmd=search&amp;term=Xl.21930", "Xl.21930")</f>
        <v>Xl.21930</v>
      </c>
      <c r="D988" s="6"/>
      <c r="F988" s="7"/>
      <c r="G988" s="2" t="s">
        <v>3640</v>
      </c>
      <c r="H988" s="2" t="s">
        <v>3641</v>
      </c>
      <c r="I988" s="2" t="s">
        <v>3642</v>
      </c>
      <c r="J988" s="2" t="s">
        <v>3641</v>
      </c>
      <c r="K988" s="2" t="s">
        <v>3643</v>
      </c>
      <c r="L988" s="1" t="s">
        <v>3644</v>
      </c>
      <c r="M988" s="8" t="s">
        <v>3727</v>
      </c>
      <c r="N988" s="9" t="s">
        <v>3598</v>
      </c>
      <c r="O988" s="9" t="s">
        <v>3531</v>
      </c>
    </row>
    <row r="989" spans="1:26">
      <c r="A989" s="2" t="s">
        <v>3634</v>
      </c>
      <c r="B989" s="21">
        <v>6.4678296226580949</v>
      </c>
      <c r="C989" s="6" t="str">
        <f>HYPERLINK("http://www.ncbi.nlm.nih.gov/sites/entrez?db=unigene&amp;cmd=search&amp;term=Xl.19997", "Xl.19997")</f>
        <v>Xl.19997</v>
      </c>
      <c r="D989" s="6"/>
      <c r="F989" s="7"/>
      <c r="G989" s="2" t="s">
        <v>3635</v>
      </c>
      <c r="H989" s="2" t="s">
        <v>3636</v>
      </c>
      <c r="I989" s="2" t="s">
        <v>3637</v>
      </c>
      <c r="J989" s="2" t="s">
        <v>3636</v>
      </c>
      <c r="K989" s="2" t="s">
        <v>3638</v>
      </c>
      <c r="L989" s="1" t="s">
        <v>3684</v>
      </c>
      <c r="M989" s="8" t="s">
        <v>3727</v>
      </c>
    </row>
    <row r="990" spans="1:26">
      <c r="A990" s="2" t="s">
        <v>3632</v>
      </c>
      <c r="B990" s="21">
        <v>6.5030704895448794</v>
      </c>
      <c r="C990" s="6" t="str">
        <f>HYPERLINK("http://www.ncbi.nlm.nih.gov/sites/entrez?db=unigene&amp;cmd=search&amp;term=Xl.16416", "Xl.16416")</f>
        <v>Xl.16416</v>
      </c>
      <c r="D990" s="6"/>
      <c r="F990" s="7" t="s">
        <v>3633</v>
      </c>
      <c r="N990" s="9" t="s">
        <v>3737</v>
      </c>
      <c r="O990" s="9" t="s">
        <v>3738</v>
      </c>
      <c r="P990" s="9" t="s">
        <v>3739</v>
      </c>
      <c r="Q990" s="9" t="s">
        <v>3685</v>
      </c>
      <c r="R990" s="1" t="s">
        <v>3686</v>
      </c>
    </row>
    <row r="991" spans="1:26">
      <c r="A991" s="2" t="s">
        <v>3631</v>
      </c>
      <c r="B991" s="21">
        <v>6.7573702558797306</v>
      </c>
      <c r="C991" s="6" t="str">
        <f>HYPERLINK("http://www.ncbi.nlm.nih.gov/sites/entrez?db=unigene&amp;cmd=search&amp;term=Xl.18875", "Xl.18875")</f>
        <v>Xl.18875</v>
      </c>
      <c r="D991" s="6"/>
      <c r="F991" s="7" t="s">
        <v>3721</v>
      </c>
    </row>
    <row r="992" spans="1:26" ht="14">
      <c r="A992" s="2" t="s">
        <v>3622</v>
      </c>
      <c r="B992" s="21">
        <v>6.7697515147971572</v>
      </c>
      <c r="C992" s="6" t="str">
        <f>HYPERLINK("http://www.ncbi.nlm.nih.gov/sites/entrez?db=unigene&amp;cmd=search&amp;term=Xl.55881", "Xl.55881")</f>
        <v>Xl.55881</v>
      </c>
      <c r="D992" s="9" t="s">
        <v>3623</v>
      </c>
      <c r="F992" s="7" t="s">
        <v>3721</v>
      </c>
      <c r="G992" s="2" t="s">
        <v>3624</v>
      </c>
      <c r="H992" s="2" t="s">
        <v>3625</v>
      </c>
      <c r="I992" s="2" t="s">
        <v>3626</v>
      </c>
      <c r="J992" s="2" t="s">
        <v>3625</v>
      </c>
      <c r="K992" s="2" t="s">
        <v>3627</v>
      </c>
      <c r="L992" s="1" t="s">
        <v>3628</v>
      </c>
      <c r="M992" s="8" t="s">
        <v>3727</v>
      </c>
      <c r="Z992" s="17"/>
    </row>
    <row r="993" spans="1:26" ht="14">
      <c r="A993" s="2" t="s">
        <v>3604</v>
      </c>
      <c r="B993" s="21">
        <v>6.850445412448023</v>
      </c>
      <c r="C993" s="6" t="str">
        <f>HYPERLINK("http://www.ncbi.nlm.nih.gov/sites/entrez?db=unigene&amp;cmd=search&amp;term=Xl.31452", "Xl.31452")</f>
        <v>Xl.31452</v>
      </c>
      <c r="D993" s="6"/>
      <c r="F993" s="7" t="s">
        <v>3605</v>
      </c>
      <c r="G993" s="2" t="s">
        <v>3606</v>
      </c>
      <c r="H993" s="2" t="s">
        <v>3607</v>
      </c>
      <c r="I993" s="2" t="s">
        <v>3608</v>
      </c>
      <c r="J993" s="2" t="s">
        <v>3609</v>
      </c>
      <c r="K993" s="2" t="s">
        <v>3610</v>
      </c>
      <c r="L993" s="1" t="s">
        <v>3611</v>
      </c>
      <c r="M993" s="8" t="s">
        <v>3727</v>
      </c>
      <c r="N993" s="9" t="s">
        <v>3728</v>
      </c>
      <c r="O993" s="9" t="s">
        <v>3668</v>
      </c>
      <c r="P993" s="9" t="s">
        <v>3669</v>
      </c>
      <c r="Q993" s="9" t="s">
        <v>3670</v>
      </c>
      <c r="R993" s="9" t="s">
        <v>3671</v>
      </c>
      <c r="S993" s="9" t="s">
        <v>3629</v>
      </c>
      <c r="T993" s="1" t="s">
        <v>3630</v>
      </c>
      <c r="Z993" s="17"/>
    </row>
    <row r="994" spans="1:26">
      <c r="A994" s="2" t="s">
        <v>3601</v>
      </c>
      <c r="B994" s="21">
        <v>6.9045549479594124</v>
      </c>
      <c r="C994" s="6" t="str">
        <f>HYPERLINK("http://www.ncbi.nlm.nih.gov/sites/entrez?db=unigene&amp;cmd=search&amp;term=Xl.21564", "Xl.21564")</f>
        <v>Xl.21564</v>
      </c>
      <c r="D994" s="6"/>
      <c r="E994" s="2" t="s">
        <v>3602</v>
      </c>
      <c r="F994" s="7" t="s">
        <v>3603</v>
      </c>
      <c r="N994" s="9" t="s">
        <v>3728</v>
      </c>
      <c r="O994" s="9" t="s">
        <v>3612</v>
      </c>
      <c r="P994" s="9" t="s">
        <v>3613</v>
      </c>
      <c r="Q994" s="9" t="s">
        <v>3614</v>
      </c>
      <c r="R994" s="9" t="s">
        <v>3615</v>
      </c>
      <c r="S994" s="9" t="s">
        <v>3616</v>
      </c>
      <c r="T994" s="9" t="s">
        <v>3617</v>
      </c>
      <c r="U994" s="9" t="s">
        <v>3618</v>
      </c>
      <c r="V994" s="9" t="s">
        <v>3619</v>
      </c>
      <c r="W994" s="9" t="s">
        <v>3620</v>
      </c>
      <c r="X994" s="1" t="s">
        <v>3621</v>
      </c>
    </row>
    <row r="995" spans="1:26">
      <c r="A995" s="2" t="s">
        <v>3702</v>
      </c>
      <c r="B995" s="21">
        <v>7.1854915274277902</v>
      </c>
      <c r="C995" s="6" t="str">
        <f>HYPERLINK("http://www.ncbi.nlm.nih.gov/sites/entrez?db=unigene&amp;cmd=search&amp;term=Xl.21996", "Xl.21996")</f>
        <v>Xl.21996</v>
      </c>
      <c r="D995" s="9" t="s">
        <v>3703</v>
      </c>
      <c r="E995" s="2" t="s">
        <v>3704</v>
      </c>
      <c r="F995" s="7"/>
      <c r="G995" s="2" t="s">
        <v>3705</v>
      </c>
      <c r="H995" s="2" t="s">
        <v>3706</v>
      </c>
      <c r="I995" s="2" t="s">
        <v>3707</v>
      </c>
      <c r="J995" s="2" t="s">
        <v>3706</v>
      </c>
      <c r="K995" s="2" t="s">
        <v>3708</v>
      </c>
      <c r="L995" s="1" t="s">
        <v>3597</v>
      </c>
      <c r="M995" s="8" t="s">
        <v>3727</v>
      </c>
    </row>
    <row r="996" spans="1:26">
      <c r="A996" s="2" t="s">
        <v>3701</v>
      </c>
      <c r="B996" s="21">
        <v>7.2901534689725445</v>
      </c>
      <c r="C996" s="6" t="str">
        <f>HYPERLINK("http://www.ncbi.nlm.nih.gov/sites/entrez?db=unigene&amp;cmd=search&amp;term=Xl.16105", "Xl.16105")</f>
        <v>Xl.16105</v>
      </c>
      <c r="D996" s="6"/>
      <c r="F996" s="7" t="s">
        <v>3721</v>
      </c>
      <c r="N996" s="9" t="s">
        <v>3598</v>
      </c>
      <c r="O996" s="9" t="s">
        <v>3599</v>
      </c>
      <c r="P996" s="1" t="s">
        <v>3600</v>
      </c>
    </row>
    <row r="997" spans="1:26" ht="14">
      <c r="A997" s="2" t="s">
        <v>3692</v>
      </c>
      <c r="B997" s="21">
        <v>7.7834048496481039</v>
      </c>
      <c r="C997" s="6" t="str">
        <f>HYPERLINK("http://www.ncbi.nlm.nih.gov/sites/entrez?db=unigene&amp;cmd=search&amp;term=Xl.48964", "Xl.48964")</f>
        <v>Xl.48964</v>
      </c>
      <c r="D997" s="6"/>
      <c r="F997" s="7"/>
      <c r="G997" s="2" t="s">
        <v>3693</v>
      </c>
      <c r="H997" s="2" t="s">
        <v>3694</v>
      </c>
      <c r="I997" s="2" t="s">
        <v>3695</v>
      </c>
      <c r="J997" s="2" t="s">
        <v>3694</v>
      </c>
      <c r="K997" s="2" t="s">
        <v>3696</v>
      </c>
      <c r="L997" s="1" t="s">
        <v>3697</v>
      </c>
      <c r="M997" s="8" t="s">
        <v>3727</v>
      </c>
      <c r="Z997" s="17"/>
    </row>
    <row r="998" spans="1:26">
      <c r="A998" s="2" t="s">
        <v>3690</v>
      </c>
      <c r="B998" s="21">
        <v>7.8491102253933187</v>
      </c>
      <c r="C998" s="6" t="str">
        <f>HYPERLINK("http://www.ncbi.nlm.nih.gov/sites/entrez?db=unigene&amp;cmd=search&amp;term=Xl.10636", "Xl.10636")</f>
        <v>Xl.10636</v>
      </c>
      <c r="D998" s="9" t="s">
        <v>3691</v>
      </c>
      <c r="F998" s="7" t="s">
        <v>3721</v>
      </c>
      <c r="N998" s="9" t="s">
        <v>3698</v>
      </c>
      <c r="O998" s="9" t="s">
        <v>3699</v>
      </c>
      <c r="P998" s="1" t="s">
        <v>3700</v>
      </c>
    </row>
    <row r="999" spans="1:26">
      <c r="A999" s="2" t="s">
        <v>3689</v>
      </c>
      <c r="B999" s="21">
        <v>7.9140923465135495</v>
      </c>
      <c r="C999" s="6" t="str">
        <f>HYPERLINK("http://www.ncbi.nlm.nih.gov/sites/entrez?db=unigene&amp;cmd=search&amp;term=Xl.19917", "Xl.19917")</f>
        <v>Xl.19917</v>
      </c>
      <c r="D999" s="6"/>
      <c r="F999" s="7" t="s">
        <v>3721</v>
      </c>
    </row>
    <row r="1000" spans="1:26">
      <c r="A1000" s="2" t="s">
        <v>3688</v>
      </c>
      <c r="B1000" s="21">
        <v>7.996721432400502</v>
      </c>
      <c r="C1000" s="6" t="str">
        <f>HYPERLINK("http://www.ncbi.nlm.nih.gov/sites/entrez?db=unigene&amp;cmd=search&amp;term=Xl.24360", "Xl.24360")</f>
        <v>Xl.24360</v>
      </c>
      <c r="D1000" s="6"/>
      <c r="F1000" s="7" t="s">
        <v>3721</v>
      </c>
    </row>
    <row r="1001" spans="1:26" ht="14">
      <c r="A1001" s="2" t="s">
        <v>3687</v>
      </c>
      <c r="B1001" s="21">
        <v>8.0917757266372945</v>
      </c>
      <c r="C1001" s="6" t="str">
        <f>HYPERLINK("http://www.ncbi.nlm.nih.gov/sites/entrez?db=unigene&amp;cmd=search&amp;term=Xl.9721", "Xl.9721")</f>
        <v>Xl.9721</v>
      </c>
      <c r="D1001" s="6"/>
      <c r="F1001" s="7" t="s">
        <v>3721</v>
      </c>
      <c r="Z1001" s="17"/>
    </row>
    <row r="1002" spans="1:26">
      <c r="A1002" s="2" t="s">
        <v>3676</v>
      </c>
      <c r="B1002" s="21">
        <v>8.2551185180228135</v>
      </c>
      <c r="C1002" s="6" t="str">
        <f>HYPERLINK("http://www.ncbi.nlm.nih.gov/sites/entrez?db=unigene&amp;cmd=search&amp;term=Xl.21472", "Xl.21472")</f>
        <v>Xl.21472</v>
      </c>
      <c r="D1002" s="6"/>
      <c r="E1002" s="2" t="s">
        <v>3677</v>
      </c>
      <c r="F1002" s="7" t="s">
        <v>3678</v>
      </c>
      <c r="G1002" s="2" t="s">
        <v>3679</v>
      </c>
      <c r="H1002" s="2" t="s">
        <v>3680</v>
      </c>
      <c r="I1002" s="2" t="s">
        <v>3681</v>
      </c>
      <c r="J1002" s="2" t="s">
        <v>3682</v>
      </c>
      <c r="K1002" s="2" t="s">
        <v>3683</v>
      </c>
      <c r="L1002" s="1" t="s">
        <v>3684</v>
      </c>
      <c r="M1002" s="8" t="s">
        <v>3727</v>
      </c>
    </row>
    <row r="1003" spans="1:26" ht="14">
      <c r="A1003" s="2" t="s">
        <v>3674</v>
      </c>
      <c r="B1003" s="21">
        <v>8.3804964872329073</v>
      </c>
      <c r="C1003" s="6" t="str">
        <f>HYPERLINK("http://www.ncbi.nlm.nih.gov/sites/entrez?db=unigene&amp;cmd=search&amp;term=Xl.32070", "Xl.32070")</f>
        <v>Xl.32070</v>
      </c>
      <c r="D1003" s="9" t="s">
        <v>3675</v>
      </c>
      <c r="F1003" s="7" t="s">
        <v>3721</v>
      </c>
      <c r="N1003" s="9" t="s">
        <v>3737</v>
      </c>
      <c r="O1003" s="9" t="s">
        <v>3738</v>
      </c>
      <c r="P1003" s="9" t="s">
        <v>3739</v>
      </c>
      <c r="Q1003" s="9" t="s">
        <v>3685</v>
      </c>
      <c r="R1003" s="1" t="s">
        <v>3686</v>
      </c>
      <c r="Z1003" s="17"/>
    </row>
    <row r="1004" spans="1:26" ht="14">
      <c r="A1004" s="2" t="s">
        <v>3659</v>
      </c>
      <c r="B1004" s="21">
        <v>8.6483839352481233</v>
      </c>
      <c r="C1004" s="6" t="str">
        <f>HYPERLINK("http://www.ncbi.nlm.nih.gov/sites/entrez?db=unigene&amp;cmd=search&amp;term=Xl.5477", "Xl.5477")</f>
        <v>Xl.5477</v>
      </c>
      <c r="D1004" s="9" t="s">
        <v>3660</v>
      </c>
      <c r="F1004" s="7" t="s">
        <v>3661</v>
      </c>
      <c r="G1004" s="2" t="s">
        <v>3662</v>
      </c>
      <c r="H1004" s="10" t="s">
        <v>3663</v>
      </c>
      <c r="I1004" s="2" t="s">
        <v>3664</v>
      </c>
      <c r="J1004" s="2" t="s">
        <v>3665</v>
      </c>
      <c r="K1004" s="2" t="s">
        <v>3666</v>
      </c>
      <c r="L1004" s="1" t="s">
        <v>3667</v>
      </c>
      <c r="M1004" s="8" t="s">
        <v>3727</v>
      </c>
      <c r="Z1004" s="17"/>
    </row>
    <row r="1005" spans="1:26" ht="14">
      <c r="A1005" s="2" t="s">
        <v>3653</v>
      </c>
      <c r="B1005" s="21">
        <v>8.9520416877542104</v>
      </c>
      <c r="C1005" s="6" t="str">
        <f>HYPERLINK("http://www.ncbi.nlm.nih.gov/sites/entrez?db=unigene&amp;cmd=search&amp;term=Xl.53047", "Xl.53047")</f>
        <v>Xl.53047</v>
      </c>
      <c r="D1005" s="9" t="s">
        <v>3654</v>
      </c>
      <c r="F1005" s="7" t="s">
        <v>3655</v>
      </c>
      <c r="I1005" s="2" t="s">
        <v>3656</v>
      </c>
      <c r="J1005" s="2" t="s">
        <v>3657</v>
      </c>
      <c r="K1005" s="2" t="s">
        <v>3658</v>
      </c>
      <c r="N1005" s="9" t="s">
        <v>3728</v>
      </c>
      <c r="O1005" s="9" t="s">
        <v>3668</v>
      </c>
      <c r="P1005" s="9" t="s">
        <v>3669</v>
      </c>
      <c r="Q1005" s="9" t="s">
        <v>3670</v>
      </c>
      <c r="R1005" s="9" t="s">
        <v>3671</v>
      </c>
      <c r="S1005" s="9" t="s">
        <v>3672</v>
      </c>
      <c r="T1005" s="1" t="s">
        <v>3673</v>
      </c>
      <c r="Z1005" s="17"/>
    </row>
    <row r="1006" spans="1:26" ht="14">
      <c r="A1006" s="2" t="s">
        <v>3651</v>
      </c>
      <c r="B1006" s="21">
        <v>9.270459010507782</v>
      </c>
      <c r="C1006" s="6" t="str">
        <f>HYPERLINK("http://www.ncbi.nlm.nih.gov/sites/entrez?db=unigene&amp;cmd=search&amp;term=Xl.55089", "Xl.55089")</f>
        <v>Xl.55089</v>
      </c>
      <c r="D1006" s="9" t="s">
        <v>3652</v>
      </c>
      <c r="F1006" s="7" t="s">
        <v>3721</v>
      </c>
      <c r="Z1006" s="17"/>
    </row>
    <row r="1007" spans="1:26">
      <c r="A1007" s="2" t="s">
        <v>3761</v>
      </c>
      <c r="B1007" s="21">
        <v>9.8381789356710261</v>
      </c>
      <c r="C1007" s="6" t="str">
        <f>HYPERLINK("http://www.ncbi.nlm.nih.gov/sites/entrez?db=unigene&amp;cmd=search&amp;term=Xl.10639", "Xl.10639")</f>
        <v>Xl.10639</v>
      </c>
      <c r="D1007" s="9" t="s">
        <v>3762</v>
      </c>
      <c r="F1007" s="7"/>
      <c r="G1007" s="2" t="s">
        <v>3763</v>
      </c>
      <c r="H1007" s="2" t="s">
        <v>3764</v>
      </c>
      <c r="I1007" s="2" t="s">
        <v>3765</v>
      </c>
      <c r="J1007" s="2" t="s">
        <v>3764</v>
      </c>
      <c r="K1007" s="2" t="s">
        <v>3766</v>
      </c>
      <c r="L1007" s="1" t="s">
        <v>3767</v>
      </c>
      <c r="M1007" s="8" t="s">
        <v>3727</v>
      </c>
    </row>
    <row r="1008" spans="1:26">
      <c r="A1008" s="2" t="s">
        <v>3760</v>
      </c>
      <c r="B1008" s="21">
        <v>10.733819620645878</v>
      </c>
      <c r="C1008" s="6" t="str">
        <f>HYPERLINK("http://www.ncbi.nlm.nih.gov/sites/entrez?db=unigene&amp;cmd=search&amp;term=Xl.15491", "Xl.15491")</f>
        <v>Xl.15491</v>
      </c>
      <c r="D1008" s="6"/>
      <c r="F1008" s="7" t="s">
        <v>3721</v>
      </c>
      <c r="N1008" s="9" t="s">
        <v>3768</v>
      </c>
      <c r="O1008" s="9" t="s">
        <v>3769</v>
      </c>
      <c r="P1008" s="9" t="s">
        <v>3770</v>
      </c>
      <c r="Q1008" s="1" t="s">
        <v>3650</v>
      </c>
    </row>
    <row r="1009" spans="1:26">
      <c r="A1009" s="2" t="s">
        <v>3758</v>
      </c>
      <c r="B1009" s="21">
        <v>11.786866535994974</v>
      </c>
      <c r="C1009" s="6" t="str">
        <f>HYPERLINK("http://www.ncbi.nlm.nih.gov/sites/entrez?db=unigene&amp;cmd=search&amp;term=Xl.2527", "Xl.2527")</f>
        <v>Xl.2527</v>
      </c>
      <c r="D1009" s="9" t="s">
        <v>3759</v>
      </c>
      <c r="F1009" s="7" t="s">
        <v>3721</v>
      </c>
    </row>
    <row r="1010" spans="1:26" ht="14">
      <c r="A1010" s="2" t="s">
        <v>3757</v>
      </c>
      <c r="B1010" s="21">
        <v>12.015915666635051</v>
      </c>
      <c r="C1010" s="6" t="str">
        <f>HYPERLINK("http://www.ncbi.nlm.nih.gov/sites/entrez?db=unigene&amp;cmd=search&amp;term=Xl.4860", "Xl.4860")</f>
        <v>Xl.4860</v>
      </c>
      <c r="D1010" s="6"/>
      <c r="F1010" s="7" t="s">
        <v>3721</v>
      </c>
      <c r="Z1010" s="17"/>
    </row>
    <row r="1011" spans="1:26">
      <c r="A1011" s="2" t="s">
        <v>3754</v>
      </c>
      <c r="B1011" s="21">
        <v>12.046197904557589</v>
      </c>
      <c r="C1011" s="6" t="str">
        <f>HYPERLINK("http://www.ncbi.nlm.nih.gov/sites/entrez?db=unigene&amp;cmd=search&amp;term=Xl.10092", "Xl.10092")</f>
        <v>Xl.10092</v>
      </c>
      <c r="D1011" s="9" t="s">
        <v>3755</v>
      </c>
      <c r="F1011" s="7" t="s">
        <v>3756</v>
      </c>
    </row>
    <row r="1012" spans="1:26" ht="14">
      <c r="A1012" s="2" t="s">
        <v>3742</v>
      </c>
      <c r="B1012" s="21">
        <v>13.188434086932034</v>
      </c>
      <c r="C1012" s="6" t="str">
        <f>HYPERLINK("http://www.ncbi.nlm.nih.gov/sites/entrez?db=unigene&amp;cmd=search&amp;term=Xl.33701", "Xl.33701")</f>
        <v>Xl.33701</v>
      </c>
      <c r="D1012" s="9" t="s">
        <v>3743</v>
      </c>
      <c r="F1012" s="7" t="s">
        <v>3744</v>
      </c>
      <c r="G1012" s="2" t="s">
        <v>3745</v>
      </c>
      <c r="H1012" s="2" t="s">
        <v>3746</v>
      </c>
      <c r="I1012" s="2" t="s">
        <v>3747</v>
      </c>
      <c r="J1012" s="2" t="s">
        <v>3746</v>
      </c>
      <c r="K1012" s="2" t="s">
        <v>3748</v>
      </c>
      <c r="L1012" s="1" t="s">
        <v>3749</v>
      </c>
      <c r="M1012" s="8" t="s">
        <v>3727</v>
      </c>
      <c r="Z1012" s="17"/>
    </row>
    <row r="1013" spans="1:26" ht="14">
      <c r="A1013" s="2" t="s">
        <v>3731</v>
      </c>
      <c r="B1013" s="21">
        <v>13.60045685890044</v>
      </c>
      <c r="C1013" s="6" t="str">
        <f>HYPERLINK("http://www.ncbi.nlm.nih.gov/sites/entrez?db=unigene&amp;cmd=search&amp;term=Xl.49115", "Xl.49115")</f>
        <v>Xl.49115</v>
      </c>
      <c r="D1013" s="6"/>
      <c r="F1013" s="7"/>
      <c r="G1013" s="2" t="s">
        <v>3732</v>
      </c>
      <c r="H1013" s="2" t="s">
        <v>3733</v>
      </c>
      <c r="I1013" s="2" t="s">
        <v>3734</v>
      </c>
      <c r="J1013" s="2" t="s">
        <v>3733</v>
      </c>
      <c r="K1013" s="2" t="s">
        <v>3735</v>
      </c>
      <c r="L1013" s="1" t="s">
        <v>3736</v>
      </c>
      <c r="M1013" s="8" t="s">
        <v>3727</v>
      </c>
      <c r="N1013" s="9" t="s">
        <v>3728</v>
      </c>
      <c r="O1013" s="9" t="s">
        <v>3750</v>
      </c>
      <c r="P1013" s="9" t="s">
        <v>3751</v>
      </c>
      <c r="Q1013" s="9" t="s">
        <v>3752</v>
      </c>
      <c r="R1013" s="1" t="s">
        <v>3753</v>
      </c>
      <c r="Z1013" s="17"/>
    </row>
    <row r="1014" spans="1:26">
      <c r="A1014" s="2" t="s">
        <v>3720</v>
      </c>
      <c r="B1014" s="21">
        <v>14.510120484308793</v>
      </c>
      <c r="C1014" s="6" t="str">
        <f>HYPERLINK("http://www.ncbi.nlm.nih.gov/sites/entrez?db=unigene&amp;cmd=search&amp;term=Xl.23141", "Xl.23141")</f>
        <v>Xl.23141</v>
      </c>
      <c r="D1014" s="6"/>
      <c r="F1014" s="7" t="s">
        <v>3721</v>
      </c>
      <c r="G1014" s="2" t="s">
        <v>3722</v>
      </c>
      <c r="H1014" s="2" t="s">
        <v>3723</v>
      </c>
      <c r="I1014" s="8" t="s">
        <v>3724</v>
      </c>
      <c r="J1014" s="2" t="s">
        <v>3723</v>
      </c>
      <c r="K1014" s="2" t="s">
        <v>3725</v>
      </c>
      <c r="L1014" s="1" t="s">
        <v>3726</v>
      </c>
      <c r="M1014" s="8" t="s">
        <v>3727</v>
      </c>
      <c r="N1014" s="9" t="s">
        <v>3737</v>
      </c>
      <c r="O1014" s="9" t="s">
        <v>3738</v>
      </c>
      <c r="P1014" s="9" t="s">
        <v>3739</v>
      </c>
      <c r="Q1014" s="9" t="s">
        <v>3740</v>
      </c>
      <c r="R1014" s="9" t="s">
        <v>3741</v>
      </c>
    </row>
    <row r="1015" spans="1:26" ht="14">
      <c r="C1015" s="6"/>
      <c r="D1015" s="6"/>
      <c r="F1015" s="7"/>
      <c r="Z1015" s="17"/>
    </row>
  </sheetData>
  <sortState ref="A1:Z1015">
    <sortCondition ref="B1:B1015"/>
  </sortState>
  <phoneticPr fontId="12" type="noConversion"/>
  <hyperlinks>
    <hyperlink ref="D1012" r:id="rId1"/>
    <hyperlink ref="D1011" r:id="rId2"/>
    <hyperlink ref="D1009" r:id="rId3"/>
    <hyperlink ref="D1007" r:id="rId4"/>
    <hyperlink ref="D1006" r:id="rId5"/>
    <hyperlink ref="D1005" r:id="rId6"/>
    <hyperlink ref="D1004" r:id="rId7"/>
    <hyperlink ref="D1003" r:id="rId8"/>
    <hyperlink ref="D998" r:id="rId9"/>
    <hyperlink ref="D995" r:id="rId10"/>
    <hyperlink ref="D992" r:id="rId11"/>
    <hyperlink ref="D987" r:id="rId12"/>
    <hyperlink ref="D985" r:id="rId13"/>
    <hyperlink ref="D984" r:id="rId14"/>
    <hyperlink ref="D977" r:id="rId15"/>
    <hyperlink ref="D975" r:id="rId16"/>
    <hyperlink ref="D974" r:id="rId17"/>
    <hyperlink ref="D968" r:id="rId18"/>
    <hyperlink ref="D965" r:id="rId19"/>
    <hyperlink ref="D963" r:id="rId20"/>
    <hyperlink ref="D962" r:id="rId21"/>
    <hyperlink ref="D961" r:id="rId22"/>
    <hyperlink ref="D959" r:id="rId23"/>
    <hyperlink ref="D953" r:id="rId24"/>
    <hyperlink ref="D952" r:id="rId25"/>
    <hyperlink ref="D949" r:id="rId26"/>
    <hyperlink ref="D943" r:id="rId27"/>
    <hyperlink ref="D941" r:id="rId28"/>
    <hyperlink ref="D937" r:id="rId29"/>
    <hyperlink ref="D931" r:id="rId30"/>
    <hyperlink ref="D929" r:id="rId31"/>
    <hyperlink ref="D927" r:id="rId32"/>
    <hyperlink ref="D919" r:id="rId33"/>
    <hyperlink ref="D916" r:id="rId34"/>
    <hyperlink ref="D906" r:id="rId35"/>
    <hyperlink ref="D899" r:id="rId36"/>
    <hyperlink ref="D898" r:id="rId37"/>
    <hyperlink ref="D892" r:id="rId38"/>
    <hyperlink ref="D890" r:id="rId39"/>
    <hyperlink ref="D889" r:id="rId40"/>
    <hyperlink ref="D886" r:id="rId41"/>
    <hyperlink ref="D885" r:id="rId42"/>
    <hyperlink ref="D884" r:id="rId43"/>
    <hyperlink ref="D883" r:id="rId44"/>
    <hyperlink ref="D877" r:id="rId45"/>
    <hyperlink ref="D876" r:id="rId46"/>
    <hyperlink ref="D875" r:id="rId47"/>
    <hyperlink ref="D872" r:id="rId48"/>
    <hyperlink ref="D869" r:id="rId49"/>
    <hyperlink ref="D866" r:id="rId50"/>
    <hyperlink ref="D857" r:id="rId51"/>
    <hyperlink ref="D851" r:id="rId52"/>
    <hyperlink ref="D849" r:id="rId53"/>
    <hyperlink ref="D844" r:id="rId54"/>
    <hyperlink ref="D837" r:id="rId55"/>
    <hyperlink ref="D830" r:id="rId56"/>
    <hyperlink ref="D828" r:id="rId57"/>
    <hyperlink ref="D825" r:id="rId58"/>
    <hyperlink ref="D821" r:id="rId59"/>
    <hyperlink ref="D820" r:id="rId60"/>
    <hyperlink ref="D811" r:id="rId61"/>
    <hyperlink ref="D809" r:id="rId62"/>
    <hyperlink ref="D808" r:id="rId63"/>
    <hyperlink ref="D807" r:id="rId64"/>
    <hyperlink ref="D806" r:id="rId65"/>
    <hyperlink ref="D800" r:id="rId66"/>
    <hyperlink ref="D795" r:id="rId67"/>
    <hyperlink ref="D785" r:id="rId68"/>
    <hyperlink ref="D783" r:id="rId69"/>
    <hyperlink ref="D964" r:id="rId70"/>
    <hyperlink ref="D829" r:id="rId71"/>
    <hyperlink ref="D817" r:id="rId72"/>
    <hyperlink ref="D815" r:id="rId73"/>
    <hyperlink ref="D789" r:id="rId74"/>
    <hyperlink ref="D778" r:id="rId75"/>
    <hyperlink ref="D777" r:id="rId76"/>
    <hyperlink ref="D773" r:id="rId77"/>
    <hyperlink ref="D767" r:id="rId78"/>
    <hyperlink ref="D764" r:id="rId79"/>
    <hyperlink ref="D761" r:id="rId80"/>
    <hyperlink ref="D760" r:id="rId81"/>
    <hyperlink ref="D758" r:id="rId82"/>
    <hyperlink ref="D754" r:id="rId83"/>
    <hyperlink ref="D750" r:id="rId84"/>
    <hyperlink ref="D749" r:id="rId85"/>
    <hyperlink ref="D748" r:id="rId86"/>
    <hyperlink ref="D737" r:id="rId87"/>
    <hyperlink ref="D729" r:id="rId88"/>
    <hyperlink ref="D722" r:id="rId89"/>
    <hyperlink ref="D714" r:id="rId90"/>
    <hyperlink ref="D712" r:id="rId91"/>
    <hyperlink ref="D708" r:id="rId92"/>
    <hyperlink ref="D705" r:id="rId93"/>
    <hyperlink ref="D702" r:id="rId94"/>
    <hyperlink ref="D700" r:id="rId95"/>
    <hyperlink ref="D697" r:id="rId96"/>
    <hyperlink ref="D694" r:id="rId97"/>
    <hyperlink ref="D689" r:id="rId98"/>
    <hyperlink ref="D688" r:id="rId99"/>
    <hyperlink ref="D685" r:id="rId100"/>
    <hyperlink ref="D680" r:id="rId101"/>
    <hyperlink ref="D676" r:id="rId102"/>
    <hyperlink ref="D673" r:id="rId103"/>
    <hyperlink ref="D662" r:id="rId104"/>
    <hyperlink ref="D653" r:id="rId105"/>
    <hyperlink ref="D648" r:id="rId106"/>
    <hyperlink ref="D647" r:id="rId107"/>
    <hyperlink ref="D641" r:id="rId108"/>
    <hyperlink ref="D640" r:id="rId109"/>
    <hyperlink ref="D636" r:id="rId110"/>
    <hyperlink ref="D631" r:id="rId111"/>
    <hyperlink ref="D629" r:id="rId112"/>
    <hyperlink ref="D627" r:id="rId113"/>
    <hyperlink ref="D622" r:id="rId114"/>
    <hyperlink ref="D619" r:id="rId115"/>
    <hyperlink ref="D617" r:id="rId116"/>
    <hyperlink ref="D610" r:id="rId117"/>
    <hyperlink ref="D625" r:id="rId118"/>
    <hyperlink ref="D10" r:id="rId119"/>
    <hyperlink ref="D11" r:id="rId120"/>
    <hyperlink ref="D13" r:id="rId121"/>
    <hyperlink ref="D16" r:id="rId122"/>
    <hyperlink ref="D19" r:id="rId123"/>
    <hyperlink ref="D20" r:id="rId124"/>
    <hyperlink ref="D26" r:id="rId125"/>
    <hyperlink ref="D30" r:id="rId126"/>
    <hyperlink ref="D35" r:id="rId127"/>
    <hyperlink ref="D58" r:id="rId128"/>
    <hyperlink ref="D60" r:id="rId129"/>
    <hyperlink ref="D63" r:id="rId130"/>
    <hyperlink ref="D64" r:id="rId131"/>
    <hyperlink ref="D65" r:id="rId132"/>
    <hyperlink ref="D70" r:id="rId133"/>
    <hyperlink ref="D71" r:id="rId134"/>
    <hyperlink ref="D73" r:id="rId135"/>
    <hyperlink ref="D77" r:id="rId136"/>
    <hyperlink ref="D78" r:id="rId137"/>
    <hyperlink ref="D80" r:id="rId138"/>
    <hyperlink ref="D84" r:id="rId139"/>
    <hyperlink ref="D87" r:id="rId140"/>
    <hyperlink ref="D94" r:id="rId141"/>
    <hyperlink ref="D102" r:id="rId142"/>
    <hyperlink ref="D108" r:id="rId143"/>
    <hyperlink ref="D110" r:id="rId144"/>
    <hyperlink ref="D112" r:id="rId145"/>
    <hyperlink ref="D114" r:id="rId146"/>
    <hyperlink ref="D115" r:id="rId147"/>
    <hyperlink ref="D116" r:id="rId148"/>
    <hyperlink ref="D118" r:id="rId149"/>
    <hyperlink ref="D125" r:id="rId150"/>
    <hyperlink ref="D131" r:id="rId151"/>
    <hyperlink ref="D132" r:id="rId152"/>
    <hyperlink ref="D134" r:id="rId153"/>
    <hyperlink ref="D135" r:id="rId154"/>
    <hyperlink ref="D138" r:id="rId155"/>
    <hyperlink ref="D142" r:id="rId156"/>
    <hyperlink ref="D145" r:id="rId157"/>
    <hyperlink ref="D159" r:id="rId158"/>
    <hyperlink ref="D160" r:id="rId159"/>
    <hyperlink ref="D161" r:id="rId160"/>
    <hyperlink ref="D165" r:id="rId161"/>
    <hyperlink ref="D166" r:id="rId162"/>
    <hyperlink ref="D170" r:id="rId163"/>
    <hyperlink ref="D174" r:id="rId164"/>
    <hyperlink ref="D177" r:id="rId165"/>
    <hyperlink ref="D180" r:id="rId166"/>
    <hyperlink ref="D183" r:id="rId167"/>
    <hyperlink ref="D188" r:id="rId168"/>
    <hyperlink ref="D195" r:id="rId169"/>
    <hyperlink ref="D196" r:id="rId170"/>
    <hyperlink ref="D197" r:id="rId171"/>
    <hyperlink ref="D200" r:id="rId172"/>
    <hyperlink ref="D209" r:id="rId173"/>
    <hyperlink ref="D213" r:id="rId174"/>
    <hyperlink ref="D218" r:id="rId175"/>
    <hyperlink ref="D230" r:id="rId176"/>
    <hyperlink ref="D235" r:id="rId177"/>
    <hyperlink ref="D238" r:id="rId178"/>
    <hyperlink ref="D240" r:id="rId179"/>
    <hyperlink ref="D242" r:id="rId180"/>
    <hyperlink ref="D243" r:id="rId181"/>
    <hyperlink ref="D244" r:id="rId182"/>
    <hyperlink ref="D245" r:id="rId183"/>
    <hyperlink ref="D246" r:id="rId184"/>
    <hyperlink ref="D248" r:id="rId185"/>
    <hyperlink ref="D250" r:id="rId186"/>
    <hyperlink ref="D251" r:id="rId187"/>
    <hyperlink ref="D254" r:id="rId188"/>
    <hyperlink ref="D256" r:id="rId189"/>
    <hyperlink ref="D257" r:id="rId190"/>
    <hyperlink ref="D258" r:id="rId191"/>
    <hyperlink ref="D259" r:id="rId192"/>
    <hyperlink ref="D261" r:id="rId193"/>
    <hyperlink ref="D266" r:id="rId194"/>
    <hyperlink ref="D267" r:id="rId195"/>
    <hyperlink ref="D269" r:id="rId196"/>
    <hyperlink ref="D273" r:id="rId197"/>
    <hyperlink ref="D275" r:id="rId198"/>
    <hyperlink ref="D277" r:id="rId199"/>
    <hyperlink ref="D278" r:id="rId200"/>
    <hyperlink ref="D279" r:id="rId201"/>
    <hyperlink ref="D283" r:id="rId202"/>
    <hyperlink ref="D286" r:id="rId203"/>
    <hyperlink ref="D289" r:id="rId204"/>
    <hyperlink ref="D291" r:id="rId205"/>
    <hyperlink ref="D295" r:id="rId206"/>
    <hyperlink ref="D297" r:id="rId207"/>
    <hyperlink ref="D302" r:id="rId208"/>
    <hyperlink ref="D307" r:id="rId209"/>
    <hyperlink ref="D309" r:id="rId210"/>
    <hyperlink ref="D313" r:id="rId211"/>
    <hyperlink ref="D314" r:id="rId212"/>
    <hyperlink ref="D315" r:id="rId213"/>
    <hyperlink ref="D320" r:id="rId214"/>
    <hyperlink ref="D327" r:id="rId215"/>
    <hyperlink ref="D328" r:id="rId216"/>
    <hyperlink ref="D333" r:id="rId217"/>
    <hyperlink ref="D336" r:id="rId218"/>
    <hyperlink ref="D337" r:id="rId219"/>
    <hyperlink ref="D347" r:id="rId220"/>
    <hyperlink ref="D353" r:id="rId221"/>
    <hyperlink ref="D355" r:id="rId222"/>
    <hyperlink ref="D358" r:id="rId223"/>
    <hyperlink ref="D359" r:id="rId224"/>
    <hyperlink ref="D361" r:id="rId225"/>
    <hyperlink ref="D369" r:id="rId226"/>
    <hyperlink ref="D374" r:id="rId227"/>
    <hyperlink ref="D375" r:id="rId228"/>
    <hyperlink ref="D378" r:id="rId229"/>
    <hyperlink ref="D379" r:id="rId230"/>
    <hyperlink ref="D380" r:id="rId231"/>
    <hyperlink ref="D386" r:id="rId232"/>
    <hyperlink ref="D392" r:id="rId233"/>
    <hyperlink ref="D395" r:id="rId234"/>
    <hyperlink ref="D399" r:id="rId235"/>
    <hyperlink ref="D401" r:id="rId236"/>
    <hyperlink ref="D403" r:id="rId237"/>
    <hyperlink ref="D404" r:id="rId238"/>
    <hyperlink ref="D409" r:id="rId239"/>
    <hyperlink ref="D411" r:id="rId240"/>
    <hyperlink ref="D414" r:id="rId241"/>
    <hyperlink ref="D415" r:id="rId242"/>
    <hyperlink ref="D420" r:id="rId243"/>
    <hyperlink ref="D422" r:id="rId244"/>
    <hyperlink ref="D434" r:id="rId245"/>
    <hyperlink ref="D440" r:id="rId246"/>
    <hyperlink ref="D449" r:id="rId247"/>
    <hyperlink ref="D451" r:id="rId248"/>
    <hyperlink ref="D452" r:id="rId249"/>
    <hyperlink ref="D458" r:id="rId250"/>
    <hyperlink ref="D459" r:id="rId251"/>
    <hyperlink ref="D463" r:id="rId252"/>
    <hyperlink ref="D465" r:id="rId253"/>
    <hyperlink ref="D466" r:id="rId254"/>
    <hyperlink ref="D467" r:id="rId255"/>
    <hyperlink ref="D468" r:id="rId256"/>
    <hyperlink ref="D473" r:id="rId257"/>
    <hyperlink ref="D475" r:id="rId258"/>
    <hyperlink ref="D477" r:id="rId259"/>
    <hyperlink ref="D478" r:id="rId260"/>
    <hyperlink ref="D479" r:id="rId261"/>
    <hyperlink ref="D481" r:id="rId262"/>
    <hyperlink ref="D487" r:id="rId263"/>
    <hyperlink ref="D488" r:id="rId264"/>
    <hyperlink ref="D494" r:id="rId265"/>
    <hyperlink ref="D495" r:id="rId266"/>
    <hyperlink ref="D497" r:id="rId267"/>
    <hyperlink ref="D502" r:id="rId268"/>
    <hyperlink ref="D504" r:id="rId269"/>
    <hyperlink ref="D511" r:id="rId270"/>
    <hyperlink ref="D512" r:id="rId271"/>
    <hyperlink ref="D515" r:id="rId272"/>
    <hyperlink ref="D517" r:id="rId273"/>
    <hyperlink ref="D518" r:id="rId274"/>
    <hyperlink ref="D521" r:id="rId275"/>
    <hyperlink ref="D525" r:id="rId276"/>
    <hyperlink ref="D533" r:id="rId277"/>
    <hyperlink ref="D535" r:id="rId278"/>
    <hyperlink ref="D536" r:id="rId279"/>
    <hyperlink ref="D537" r:id="rId280"/>
    <hyperlink ref="D539" r:id="rId281"/>
    <hyperlink ref="D542" r:id="rId282"/>
    <hyperlink ref="D548" r:id="rId283"/>
    <hyperlink ref="D549" r:id="rId284"/>
    <hyperlink ref="D551" r:id="rId285"/>
    <hyperlink ref="D556" r:id="rId286"/>
    <hyperlink ref="D558" r:id="rId287"/>
    <hyperlink ref="D560" r:id="rId288"/>
    <hyperlink ref="D564" r:id="rId289"/>
    <hyperlink ref="D565" r:id="rId290"/>
    <hyperlink ref="D567" r:id="rId291"/>
    <hyperlink ref="D569" r:id="rId292"/>
    <hyperlink ref="D571" r:id="rId293"/>
    <hyperlink ref="D572" r:id="rId294"/>
    <hyperlink ref="D575" r:id="rId295"/>
    <hyperlink ref="D579" r:id="rId296"/>
    <hyperlink ref="D581" r:id="rId297"/>
    <hyperlink ref="D583" r:id="rId298"/>
    <hyperlink ref="D585" r:id="rId299"/>
    <hyperlink ref="D586" r:id="rId300"/>
    <hyperlink ref="D587" r:id="rId301"/>
    <hyperlink ref="D596" r:id="rId302"/>
    <hyperlink ref="D600" r:id="rId303"/>
    <hyperlink ref="D249" r:id="rId304"/>
    <hyperlink ref="D419" r:id="rId305"/>
    <hyperlink ref="D421" r:id="rId306"/>
    <hyperlink ref="D143" r:id="rId307"/>
    <hyperlink ref="N1014" r:id="rId308" tooltip="View details of signaling"/>
    <hyperlink ref="O1014" r:id="rId309" tooltip="View details of signaling pathway"/>
    <hyperlink ref="P1014" r:id="rId310" tooltip="View details of cell surface receptor linked signaling pathway"/>
    <hyperlink ref="Q1014" r:id="rId311" tooltip="View details of enzyme linked receptor protein signaling pathway"/>
    <hyperlink ref="R1014" r:id="rId312" tooltip="View details of transmembrane receptor protein tyrosine kinase signaling pathway"/>
    <hyperlink ref="N1008" r:id="rId313" tooltip="View details of developmental process"/>
    <hyperlink ref="O1008" r:id="rId314" tooltip="View details of anatomical structure development"/>
    <hyperlink ref="P1008" r:id="rId315" tooltip="View details of system development"/>
    <hyperlink ref="N1005" r:id="rId316" tooltip="View details of metabolic process"/>
    <hyperlink ref="P1005" r:id="rId317" tooltip="View details of cellular biosynthetic process"/>
    <hyperlink ref="Q1005" r:id="rId318" tooltip="View details of cellular macromolecule biosynthetic process"/>
    <hyperlink ref="R1005" r:id="rId319" tooltip="View details of transcription"/>
    <hyperlink ref="S1005" r:id="rId320" tooltip="View details of transcription, DNA-dependent"/>
    <hyperlink ref="O1005" r:id="rId321" tooltip="View details of biosynthetic process"/>
    <hyperlink ref="N1003" r:id="rId322" tooltip="View details of signaling"/>
    <hyperlink ref="O1003" r:id="rId323" tooltip="View details of signaling pathway"/>
    <hyperlink ref="P1003" r:id="rId324" tooltip="View details of cell surface receptor linked signaling pathway"/>
    <hyperlink ref="Q1003" r:id="rId325" tooltip="View details of Wnt receptor signaling pathway"/>
    <hyperlink ref="N998" r:id="rId326" tooltip="View details of establishment of localization"/>
    <hyperlink ref="O998" r:id="rId327" tooltip="View details of transport"/>
    <hyperlink ref="N996" r:id="rId328" tooltip="View details of cellular process"/>
    <hyperlink ref="O996" r:id="rId329" tooltip="View details of positive regulation of cellular process"/>
    <hyperlink ref="N994" r:id="rId330" tooltip="View details of metabolic process"/>
    <hyperlink ref="O994" r:id="rId331" tooltip="View details of catabolic process"/>
    <hyperlink ref="P994" r:id="rId332" tooltip="View details of cellular catabolic process"/>
    <hyperlink ref="Q994" r:id="rId333" tooltip="View details of cellular nitrogen compound catabolic process"/>
    <hyperlink ref="R994" r:id="rId334" tooltip="View details of nucleobase, nucleoside, nucleotide and nucleic acid catabolic process"/>
    <hyperlink ref="S994" r:id="rId335" tooltip="View details of nucleobase, nucleoside and nucleotide catabolic process"/>
    <hyperlink ref="T994" r:id="rId336" tooltip="View details of nucleotide catabolic process"/>
    <hyperlink ref="U994" r:id="rId337" tooltip="View details of nucleoside triphosphate catabolic process"/>
    <hyperlink ref="V994" r:id="rId338" tooltip="View details of purine nucleoside triphosphate catabolic process"/>
    <hyperlink ref="W994" r:id="rId339" tooltip="View details of purine ribonucleoside triphosphate catabolic process"/>
    <hyperlink ref="N993" r:id="rId340" tooltip="View details of metabolic process"/>
    <hyperlink ref="O993" r:id="rId341" tooltip="View details of biosynthetic process"/>
    <hyperlink ref="P993" r:id="rId342" tooltip="View details of cellular biosynthetic process"/>
    <hyperlink ref="Q993" r:id="rId343" tooltip="View details of cellular macromolecule biosynthetic process"/>
    <hyperlink ref="R993" r:id="rId344" tooltip="View details of transcription"/>
    <hyperlink ref="S993" r:id="rId345" tooltip="View details of regulation of transcription"/>
    <hyperlink ref="N990" r:id="rId346" tooltip="View details of signaling"/>
    <hyperlink ref="O990" r:id="rId347" tooltip="View details of signaling pathway"/>
    <hyperlink ref="P990" r:id="rId348" tooltip="View details of cell surface receptor linked signaling pathway"/>
    <hyperlink ref="Q990" r:id="rId349" tooltip="View details of Wnt receptor signaling pathway"/>
    <hyperlink ref="N986" r:id="rId350" tooltip="View details of metabolic process"/>
    <hyperlink ref="O986" r:id="rId351" tooltip="View details of cellular metabolic process"/>
    <hyperlink ref="P986" r:id="rId352" tooltip="View details of cellular amino acid and derivative metabolic process"/>
    <hyperlink ref="Q986" r:id="rId353" tooltip="View details of cellular amino acid metabolic process"/>
    <hyperlink ref="R986" r:id="rId354" tooltip="View details of glutamine family amino acid metabolic process"/>
    <hyperlink ref="N984" r:id="rId355" tooltip="View details of developmental process"/>
    <hyperlink ref="O984" r:id="rId356" tooltip="View details of multicellular organismal development"/>
    <hyperlink ref="N971" r:id="rId357" tooltip="View details of establishment of localization"/>
    <hyperlink ref="O971" r:id="rId358" tooltip="View details of transport"/>
    <hyperlink ref="P971" r:id="rId359" tooltip="View details of intracellular transport"/>
    <hyperlink ref="N970" r:id="rId360" tooltip="View details of metabolic process"/>
    <hyperlink ref="O970" r:id="rId361" tooltip="View details of primary metabolic process"/>
    <hyperlink ref="P970" r:id="rId362" tooltip="View details of lipid metabolic process"/>
    <hyperlink ref="N967" r:id="rId363" tooltip="View details of establishment of localization"/>
    <hyperlink ref="O967" r:id="rId364" tooltip="View details of transport"/>
    <hyperlink ref="N958" r:id="rId365" tooltip="View details of metabolic process"/>
    <hyperlink ref="O958" r:id="rId366" tooltip="View details of biosynthetic process"/>
    <hyperlink ref="P958" r:id="rId367" tooltip="View details of cellular biosynthetic process"/>
    <hyperlink ref="Q958" r:id="rId368" tooltip="View details of cellular macromolecule biosynthetic process"/>
    <hyperlink ref="R958" r:id="rId369" tooltip="View details of transcription"/>
    <hyperlink ref="S958" r:id="rId370" tooltip="View details of regulation of transcription"/>
    <hyperlink ref="N957" r:id="rId371" tooltip="View details of metabolic process"/>
    <hyperlink ref="O957" r:id="rId372" tooltip="View details of biosynthetic process"/>
    <hyperlink ref="P957" r:id="rId373" tooltip="View details of cellular biosynthetic process"/>
    <hyperlink ref="Q957" r:id="rId374" tooltip="View details of cellular macromolecule biosynthetic process"/>
    <hyperlink ref="R957" r:id="rId375" tooltip="View details of transcription"/>
    <hyperlink ref="N954" r:id="rId376" tooltip="View details of cellular process"/>
    <hyperlink ref="O954" r:id="rId377" tooltip="View details of cell death"/>
    <hyperlink ref="P954" r:id="rId378" tooltip="View details of positive regulation of cell death"/>
    <hyperlink ref="Q954" r:id="rId379" tooltip="View details of positive regulation of programmed cell death"/>
    <hyperlink ref="R954" r:id="rId380" tooltip="View details of induction of programmed cell death"/>
    <hyperlink ref="N952" r:id="rId381" tooltip="View details of establishment of localization"/>
    <hyperlink ref="O952" r:id="rId382" tooltip="View details of transport"/>
    <hyperlink ref="N949" r:id="rId383" tooltip="View details of metabolic process"/>
    <hyperlink ref="O949" r:id="rId384" tooltip="View details of macromolecule metabolic process"/>
    <hyperlink ref="P949" r:id="rId385" tooltip="View details of protein metabolic process"/>
    <hyperlink ref="N948" r:id="rId386" tooltip="View details of cellular metabolic process"/>
    <hyperlink ref="O948" r:id="rId387" tooltip="View details of regulation of cellular catabolic process"/>
    <hyperlink ref="P948" r:id="rId388" tooltip="View details of regulation of nucleotide catabolic process"/>
    <hyperlink ref="Q948" r:id="rId389" tooltip="View details of regulation of purine nucleotide catabolic process"/>
    <hyperlink ref="R948" r:id="rId390" tooltip="View details of regulation of GTP catabolic process"/>
    <hyperlink ref="S948" r:id="rId391" tooltip="View details of regulation of GTPase activity"/>
    <hyperlink ref="T948" r:id="rId392" tooltip="View details of regulation of Ras GTPase activity"/>
    <hyperlink ref="N947" r:id="rId393" tooltip="View details of metabolic process"/>
    <hyperlink ref="N943" r:id="rId394" tooltip="View details of establishment of localization"/>
    <hyperlink ref="O943" r:id="rId395" tooltip="View details of transport"/>
    <hyperlink ref="N940" r:id="rId396" tooltip="View details of cellular metabolic process"/>
    <hyperlink ref="O940" r:id="rId397" tooltip="View details of regulation of cellular catabolic process"/>
    <hyperlink ref="P940" r:id="rId398" tooltip="View details of regulation of nucleotide catabolic process"/>
    <hyperlink ref="Q940" r:id="rId399" tooltip="View details of regulation of purine nucleotide catabolic process"/>
    <hyperlink ref="R940" r:id="rId400" tooltip="View details of regulation of GTP catabolic process"/>
    <hyperlink ref="S940" r:id="rId401" tooltip="View details of regulation of GTPase activity"/>
    <hyperlink ref="T940" r:id="rId402" tooltip="View details of regulation of Ras GTPase activity"/>
    <hyperlink ref="N939" r:id="rId403" tooltip="View details of developmental process"/>
    <hyperlink ref="O939" r:id="rId404" tooltip="View details of anatomical structure development"/>
    <hyperlink ref="P939" r:id="rId405" tooltip="View details of muscle structure development"/>
    <hyperlink ref="N932" r:id="rId406" tooltip="View details of developmental process"/>
    <hyperlink ref="O932" r:id="rId407" tooltip="View details of anatomical structure development"/>
    <hyperlink ref="P932" r:id="rId408" tooltip="View details of organ development"/>
    <hyperlink ref="Q932" r:id="rId409" tooltip="View details of tissue development"/>
    <hyperlink ref="R932" r:id="rId410" tooltip="View details of ectoderm development"/>
    <hyperlink ref="N931" r:id="rId411" tooltip="View details of signaling"/>
    <hyperlink ref="O931" r:id="rId412" tooltip="View details of signaling pathway"/>
    <hyperlink ref="P931" r:id="rId413" tooltip="View details of cell surface receptor linked signaling pathway"/>
    <hyperlink ref="Q931" r:id="rId414" tooltip="View details of G-protein coupled receptor protein signaling pathway"/>
    <hyperlink ref="N928" r:id="rId415" tooltip="View details of metabolic process"/>
    <hyperlink ref="O928" r:id="rId416" tooltip="View details of biosynthetic process"/>
    <hyperlink ref="P928" r:id="rId417" tooltip="View details of cellular biosynthetic process"/>
    <hyperlink ref="Q928" r:id="rId418" tooltip="View details of cellular macromolecule biosynthetic process"/>
    <hyperlink ref="R928" r:id="rId419" tooltip="View details of transcription"/>
    <hyperlink ref="S928" r:id="rId420" tooltip="View details of regulation of transcription"/>
    <hyperlink ref="N927" r:id="rId421" tooltip="View details of signaling"/>
    <hyperlink ref="O927" r:id="rId422" tooltip="View details of signaling process"/>
    <hyperlink ref="P927" r:id="rId423" tooltip="View details of signal transmission"/>
    <hyperlink ref="Q927" r:id="rId424" tooltip="View details of signal transduction"/>
    <hyperlink ref="R927" r:id="rId425" tooltip="View details of intracellular signal transduction"/>
    <hyperlink ref="S927" r:id="rId426" tooltip="View details of small GTPase mediated signal transduction"/>
    <hyperlink ref="N923" r:id="rId427" tooltip="View details of signaling"/>
    <hyperlink ref="O923" r:id="rId428" tooltip="View details of signaling process"/>
    <hyperlink ref="P923" r:id="rId429" tooltip="View details of signal transmission"/>
    <hyperlink ref="Q923" r:id="rId430" tooltip="View details of signal transduction"/>
    <hyperlink ref="N921" r:id="rId431" tooltip="View details of signaling"/>
    <hyperlink ref="O921" r:id="rId432" tooltip="View details of signaling pathway"/>
    <hyperlink ref="P921" r:id="rId433" tooltip="View details of cell surface receptor linked signaling pathway"/>
    <hyperlink ref="N919" r:id="rId434" tooltip="View details of establishment of localization"/>
    <hyperlink ref="O919" r:id="rId435" tooltip="View details of transport"/>
    <hyperlink ref="N917" r:id="rId436" tooltip="View details of developmental process"/>
    <hyperlink ref="O917" r:id="rId437" tooltip="View details of anatomical structure development"/>
    <hyperlink ref="P917" r:id="rId438" tooltip="View details of system development"/>
    <hyperlink ref="N916" r:id="rId439" tooltip="View details of signaling"/>
    <hyperlink ref="O916" r:id="rId440" tooltip="View details of signaling pathway"/>
    <hyperlink ref="P916" r:id="rId441" tooltip="View details of cell surface receptor linked signaling pathway"/>
    <hyperlink ref="N912" r:id="rId442" tooltip="View details of developmental process"/>
    <hyperlink ref="O912" r:id="rId443" tooltip="View details of anatomical structure development"/>
    <hyperlink ref="P912" r:id="rId444" tooltip="View details of organ development"/>
    <hyperlink ref="Q912" r:id="rId445" tooltip="View details of tissue development"/>
    <hyperlink ref="R912" r:id="rId446" tooltip="View details of ectoderm development"/>
    <hyperlink ref="N909" r:id="rId447" tooltip="View details of metabolic process"/>
    <hyperlink ref="N908" r:id="rId448" tooltip="View details of cellular process"/>
    <hyperlink ref="N907" r:id="rId449" tooltip="View details of signaling"/>
    <hyperlink ref="O907" r:id="rId450" tooltip="View details of signaling pathway"/>
    <hyperlink ref="P907" r:id="rId451" tooltip="View details of cell surface receptor linked signaling pathway"/>
    <hyperlink ref="Q907" r:id="rId452" tooltip="View details of enzyme linked receptor protein signaling pathway"/>
    <hyperlink ref="R907" r:id="rId453" tooltip="View details of transmembrane receptor protein serine/threonine kinase signaling pathway"/>
    <hyperlink ref="N903" r:id="rId454" tooltip="View details of transcription regulator activity"/>
    <hyperlink ref="N901" r:id="rId455" tooltip="View details of developmental process"/>
    <hyperlink ref="O901" r:id="rId456" tooltip="View details of anatomical structure development"/>
    <hyperlink ref="P901" r:id="rId457" tooltip="View details of muscle structure development"/>
    <hyperlink ref="Q901" r:id="rId458" tooltip="View details of muscle organ development"/>
    <hyperlink ref="R901" r:id="rId459" tooltip="View details of muscle tissue development"/>
    <hyperlink ref="S901" r:id="rId460" tooltip="View details of striated muscle tissue development"/>
    <hyperlink ref="N899" r:id="rId461" tooltip="View details of cellular process"/>
    <hyperlink ref="O899" r:id="rId462" tooltip="View details of actin filament-based process"/>
    <hyperlink ref="P899" r:id="rId463" tooltip="View details of actin cytoskeleton organization"/>
    <hyperlink ref="Q899" r:id="rId464" tooltip="View details of actin filament organization"/>
    <hyperlink ref="R899" r:id="rId465" tooltip="View details of actin polymerization or depolymerization"/>
    <hyperlink ref="S899" r:id="rId466" tooltip="View details of actin filament polymerization"/>
    <hyperlink ref="N898" r:id="rId467" tooltip="View details of metabolic process"/>
    <hyperlink ref="N897" r:id="rId468" tooltip="View details of signaling"/>
    <hyperlink ref="O897" r:id="rId469" tooltip="View details of signaling pathway"/>
    <hyperlink ref="P897" r:id="rId470" tooltip="View details of cell surface receptor linked signaling pathway"/>
    <hyperlink ref="N895" r:id="rId471" tooltip="View details of metabolic process"/>
    <hyperlink ref="O895" r:id="rId472" tooltip="View details of biosynthetic process"/>
    <hyperlink ref="P895" r:id="rId473" tooltip="View details of cellular biosynthetic process"/>
    <hyperlink ref="Q895" r:id="rId474" tooltip="View details of cellular macromolecule biosynthetic process"/>
    <hyperlink ref="R895" r:id="rId475" tooltip="View details of transcription"/>
    <hyperlink ref="N894" r:id="rId476" tooltip="View details of metabolic process"/>
    <hyperlink ref="O894" r:id="rId477" tooltip="View details of cellular metabolic process"/>
    <hyperlink ref="P894" r:id="rId478" tooltip="View details of cellular amino acid and derivative metabolic process"/>
    <hyperlink ref="Q894" r:id="rId479" tooltip="View details of cellular amino acid derivative metabolic process"/>
    <hyperlink ref="N885" r:id="rId480" tooltip="View details of multicellular organismal process"/>
    <hyperlink ref="O885" r:id="rId481" tooltip="View details of system process"/>
    <hyperlink ref="P885" r:id="rId482" tooltip="View details of muscle system process"/>
    <hyperlink ref="N883" r:id="rId483" tooltip="View details of multicellular organismal process"/>
    <hyperlink ref="O883" r:id="rId484" tooltip="View details of system process"/>
    <hyperlink ref="P883" r:id="rId485" tooltip="View details of muscle system process"/>
    <hyperlink ref="Q883" r:id="rId486" tooltip="View details of muscle contraction"/>
    <hyperlink ref="N880" r:id="rId487" tooltip="View details of signaling"/>
    <hyperlink ref="O880" r:id="rId488" tooltip="View details of signaling pathway"/>
    <hyperlink ref="P880" r:id="rId489" tooltip="View details of intracellular signaling pathway"/>
    <hyperlink ref="Q880" r:id="rId490" tooltip="View details of intracellular signal transduction"/>
    <hyperlink ref="R880" r:id="rId491" tooltip="View details of intracellular protein kinase cascade"/>
    <hyperlink ref="S880" r:id="rId492" tooltip="View details of I-kappaB kinase/NF-kappaB cascade"/>
    <hyperlink ref="O879" r:id="rId493" tooltip="View details of cellular metabolic process"/>
    <hyperlink ref="N879" r:id="rId494" tooltip="View details of metabolic process"/>
    <hyperlink ref="P879" r:id="rId495" tooltip="View details of phosphorus metabolic process"/>
    <hyperlink ref="Q879" r:id="rId496" tooltip="View details of phosphate metabolic process"/>
    <hyperlink ref="R879" r:id="rId497" tooltip="View details of dephosphorylation"/>
    <hyperlink ref="N877" r:id="rId498" tooltip="View details of metabolic process"/>
    <hyperlink ref="O877" r:id="rId499" tooltip="View details of primary metabolic process"/>
    <hyperlink ref="N874" r:id="rId500" tooltip="View details of signaling"/>
    <hyperlink ref="O874" r:id="rId501" tooltip="View details of signaling pathway"/>
    <hyperlink ref="P874" r:id="rId502" tooltip="View details of cell surface receptor linked signaling pathway"/>
    <hyperlink ref="N869" r:id="rId503" tooltip="View details of developmental process"/>
    <hyperlink ref="O869" r:id="rId504" tooltip="View details of cellular developmental process"/>
    <hyperlink ref="P869" r:id="rId505" tooltip="View details of cell differentiation"/>
    <hyperlink ref="N865" r:id="rId506" tooltip="View details of metabolic process"/>
    <hyperlink ref="O865" r:id="rId507" tooltip="View details of biosynthetic process"/>
    <hyperlink ref="P865" r:id="rId508" tooltip="View details of cellular biosynthetic process"/>
    <hyperlink ref="Q865" r:id="rId509" tooltip="View details of cellular macromolecule biosynthetic process"/>
    <hyperlink ref="R865" r:id="rId510" tooltip="View details of transcription"/>
    <hyperlink ref="S865" r:id="rId511" tooltip="View details of regulation of transcription"/>
    <hyperlink ref="N864" r:id="rId512" tooltip="View details of metabolic process"/>
    <hyperlink ref="O864" r:id="rId513" tooltip="View details of biosynthetic process"/>
    <hyperlink ref="P864" r:id="rId514" tooltip="View details of lipid biosynthetic process"/>
    <hyperlink ref="N863" r:id="rId515" tooltip="View details of metabolic process"/>
    <hyperlink ref="O863" r:id="rId516" tooltip="View details of cellular metabolic process"/>
    <hyperlink ref="P863" r:id="rId517" tooltip="View details of cellular carbohydrate metabolic process"/>
    <hyperlink ref="Q863" r:id="rId518" tooltip="View details of monosaccharide metabolic process"/>
    <hyperlink ref="R863" r:id="rId519" tooltip="View details of hexose metabolic process"/>
    <hyperlink ref="N861" r:id="rId520" tooltip="View details of signaling"/>
    <hyperlink ref="O861" r:id="rId521" tooltip="View details of signaling pathway"/>
    <hyperlink ref="P861" r:id="rId522" tooltip="View details of cell surface receptor linked signaling pathway"/>
    <hyperlink ref="Q861" r:id="rId523" tooltip="View details of enzyme linked receptor protein signaling pathway"/>
    <hyperlink ref="R861" r:id="rId524" tooltip="View details of transmembrane receptor protein serine/threonine kinase signaling pathway"/>
    <hyperlink ref="N860" r:id="rId525" tooltip="View details of metabolic process"/>
    <hyperlink ref="O860" r:id="rId526" tooltip="View details of biosynthetic process"/>
    <hyperlink ref="P860" r:id="rId527" tooltip="View details of cellular biosynthetic process"/>
    <hyperlink ref="Q860" r:id="rId528" tooltip="View details of cellular macromolecule biosynthetic process"/>
    <hyperlink ref="R860" r:id="rId529" tooltip="View details of transcription"/>
    <hyperlink ref="S860" r:id="rId530" tooltip="View details of regulation of transcription"/>
    <hyperlink ref="N855" r:id="rId531" tooltip="View details of metabolic process"/>
    <hyperlink ref="O855" r:id="rId532" tooltip="View details of biosynthetic process"/>
    <hyperlink ref="P855" r:id="rId533" tooltip="View details of cellular biosynthetic process"/>
    <hyperlink ref="Q855" r:id="rId534" tooltip="View details of cellular macromolecule biosynthetic process"/>
    <hyperlink ref="R855" r:id="rId535" tooltip="View details of transcription"/>
    <hyperlink ref="S855" r:id="rId536" tooltip="View details of negative regulation of transcription"/>
    <hyperlink ref="N851" r:id="rId537" tooltip="View details of metabolic process"/>
    <hyperlink ref="O851" r:id="rId538" tooltip="View details of catabolic process"/>
    <hyperlink ref="O847" r:id="rId539" tooltip="View details of cellular metabolic process"/>
    <hyperlink ref="N847" r:id="rId540" tooltip="View details of metabolic process"/>
    <hyperlink ref="P847" r:id="rId541" tooltip="View details of phosphorus metabolic process"/>
    <hyperlink ref="Q847" r:id="rId542" tooltip="View details of phosphate metabolic process"/>
    <hyperlink ref="R847" r:id="rId543" tooltip="View details of phosphorylation"/>
    <hyperlink ref="N845" r:id="rId544" tooltip="View details of metabolic process"/>
    <hyperlink ref="O845" r:id="rId545" tooltip="View details of cellular metabolic process"/>
    <hyperlink ref="P845" r:id="rId546" tooltip="View details of cellular macromolecule metabolic process"/>
    <hyperlink ref="Q845" r:id="rId547" tooltip="View details of RNA metabolic process"/>
    <hyperlink ref="R845" r:id="rId548" tooltip="View details of RNA processing"/>
    <hyperlink ref="N844" r:id="rId549" tooltip="View details of developmental process"/>
    <hyperlink ref="O844" r:id="rId550" tooltip="View details of multicellular organismal development"/>
    <hyperlink ref="N841" r:id="rId551" tooltip="View details of establishment of localization"/>
    <hyperlink ref="O841" r:id="rId552" tooltip="View details of transport"/>
    <hyperlink ref="P841" r:id="rId553" tooltip="View details of ion transport"/>
    <hyperlink ref="Q841" r:id="rId554" tooltip="View details of cation transport"/>
    <hyperlink ref="R841" r:id="rId555" tooltip="View details of di-, tri-valent inorganic cation transport"/>
    <hyperlink ref="S841" r:id="rId556" tooltip="View details of divalent metal ion transport"/>
    <hyperlink ref="N840" r:id="rId557" tooltip="View details of establishment of localization"/>
    <hyperlink ref="O840" r:id="rId558" tooltip="View details of transport"/>
    <hyperlink ref="N834" r:id="rId559" tooltip="View details of signaling"/>
    <hyperlink ref="O834" r:id="rId560" tooltip="View details of signaling pathway"/>
    <hyperlink ref="P834" r:id="rId561" tooltip="View details of cell surface receptor linked signaling pathway"/>
    <hyperlink ref="Q834" r:id="rId562" tooltip="View details of G-protein coupled receptor protein signaling pathway"/>
    <hyperlink ref="R834" r:id="rId563" tooltip="View details of activation of phospholipase C activity by G-protein coupled receptor protein signaling pathway coupled to IP3 second messenger"/>
    <hyperlink ref="N833" r:id="rId564" tooltip="View details of developmental process"/>
    <hyperlink ref="O833" r:id="rId565" tooltip="View details of anatomical structure development"/>
    <hyperlink ref="P833" r:id="rId566" tooltip="View details of system development"/>
    <hyperlink ref="N827" r:id="rId567" tooltip="View details of signaling"/>
    <hyperlink ref="O827" r:id="rId568" tooltip="View details of signaling pathway"/>
    <hyperlink ref="P827" r:id="rId569" tooltip="View details of cell surface receptor linked signaling pathway"/>
    <hyperlink ref="N825" r:id="rId570" tooltip="View details of metabolic process"/>
    <hyperlink ref="N821" r:id="rId571" tooltip="View details of metabolic process"/>
    <hyperlink ref="O821" r:id="rId572" tooltip="View details of biosynthetic process"/>
    <hyperlink ref="P821" r:id="rId573" tooltip="View details of cellular biosynthetic process"/>
    <hyperlink ref="Q821" r:id="rId574" tooltip="View details of cellular macromolecule biosynthetic process"/>
    <hyperlink ref="R821" r:id="rId575" tooltip="View details of transcription"/>
    <hyperlink ref="N819" r:id="rId576" tooltip="View details of developmental process"/>
    <hyperlink ref="O819" r:id="rId577" tooltip="View details of multicellular organismal development"/>
    <hyperlink ref="N817" r:id="rId578" tooltip="View details of metabolic process"/>
    <hyperlink ref="O817" r:id="rId579" tooltip="View details of oxidation reduction"/>
    <hyperlink ref="N814" r:id="rId580" tooltip="View details of metabolic process"/>
    <hyperlink ref="O814" r:id="rId581" tooltip="View details of biosynthetic process"/>
    <hyperlink ref="P814" r:id="rId582" tooltip="View details of cellular biosynthetic process"/>
    <hyperlink ref="Q814" r:id="rId583" tooltip="View details of cellular macromolecule biosynthetic process"/>
    <hyperlink ref="R814" r:id="rId584" tooltip="View details of transcription"/>
    <hyperlink ref="S814" r:id="rId585" tooltip="View details of regulation of transcription"/>
    <hyperlink ref="O813" r:id="rId586" tooltip="View details of signaling pathway"/>
    <hyperlink ref="P813" r:id="rId587" tooltip="View details of cell surface receptor linked signaling pathway"/>
    <hyperlink ref="Q813" r:id="rId588" tooltip="View details of enzyme linked receptor protein signaling pathway"/>
    <hyperlink ref="R813" r:id="rId589" tooltip="View details of transmembrane receptor protein tyrosine kinase signaling pathway"/>
    <hyperlink ref="N813" r:id="rId590" tooltip="View details of signaling pathway"/>
    <hyperlink ref="N812" r:id="rId591" tooltip="View details of cellular process"/>
    <hyperlink ref="O812" r:id="rId592" tooltip="View details of actin filament-based process"/>
    <hyperlink ref="N810" r:id="rId593" tooltip="View details of reproductive process"/>
    <hyperlink ref="O810" r:id="rId594" tooltip="View details of reproductive process in a multicellular organism"/>
    <hyperlink ref="P810" r:id="rId595" tooltip="View details of gamete generation"/>
    <hyperlink ref="Q810" r:id="rId596" tooltip="View details of male gamete generation"/>
    <hyperlink ref="N809" r:id="rId597" tooltip="View details of signaling"/>
    <hyperlink ref="O809" r:id="rId598" tooltip="View details of signaling process"/>
    <hyperlink ref="P809" r:id="rId599" tooltip="View details of signal transmission"/>
    <hyperlink ref="Q809" r:id="rId600" tooltip="View details of signal transduction"/>
    <hyperlink ref="N804" r:id="rId601" tooltip="View details of cellular process"/>
    <hyperlink ref="O804" r:id="rId602" tooltip="View details of cell adhesion"/>
    <hyperlink ref="P804" r:id="rId603" tooltip="View details of cell-cell adhesion"/>
    <hyperlink ref="N801" r:id="rId604" tooltip="View details of developmental process"/>
    <hyperlink ref="O801" r:id="rId605" tooltip="View details of anatomical structure development"/>
    <hyperlink ref="P801" r:id="rId606" tooltip="View details of cell development"/>
    <hyperlink ref="Q801" r:id="rId607" tooltip="View details of germ cell development"/>
    <hyperlink ref="N799" r:id="rId608" tooltip="View details of metabolic process"/>
    <hyperlink ref="O799" r:id="rId609" tooltip="View details of biosynthetic process"/>
    <hyperlink ref="P799" r:id="rId610" tooltip="View details of cellular biosynthetic process"/>
    <hyperlink ref="Q799" r:id="rId611" tooltip="View details of cellular macromolecule biosynthetic process"/>
    <hyperlink ref="R799" r:id="rId612" tooltip="View details of transcription"/>
    <hyperlink ref="S799" r:id="rId613" tooltip="View details of regulation of transcription"/>
    <hyperlink ref="N791" r:id="rId614" tooltip="View details of cellular process"/>
    <hyperlink ref="O791" r:id="rId615" tooltip="View details of cell cycle"/>
    <hyperlink ref="P791" r:id="rId616" tooltip="View details of cell cycle process"/>
    <hyperlink ref="N788" r:id="rId617" tooltip="View details of cellular process"/>
    <hyperlink ref="N787" r:id="rId618" tooltip="View details of metabolic process"/>
    <hyperlink ref="N782" r:id="rId619" tooltip="View details of developmental process"/>
    <hyperlink ref="O782" r:id="rId620" tooltip="View details of anatomical structure development"/>
    <hyperlink ref="P782" r:id="rId621" tooltip="View details of cell development"/>
    <hyperlink ref="Q782" r:id="rId622" tooltip="View details of muscle cell development"/>
    <hyperlink ref="R782" r:id="rId623" tooltip="View details of striated muscle cell development"/>
    <hyperlink ref="S782" r:id="rId624" tooltip="View details of muscle fiber development"/>
    <hyperlink ref="N779" r:id="rId625" tooltip="View details of metabolic process"/>
    <hyperlink ref="O779" r:id="rId626" tooltip="View details of biosynthetic process"/>
    <hyperlink ref="P779" r:id="rId627" tooltip="View details of cellular biosynthetic process"/>
    <hyperlink ref="Q779" r:id="rId628" tooltip="View details of cellular macromolecule biosynthetic process"/>
    <hyperlink ref="R779" r:id="rId629" tooltip="View details of transcription"/>
    <hyperlink ref="N774" r:id="rId630" tooltip="View details of metabolic process"/>
    <hyperlink ref="O774" r:id="rId631" tooltip="View details of biosynthetic process"/>
    <hyperlink ref="P774" r:id="rId632" tooltip="View details of cellular biosynthetic process"/>
    <hyperlink ref="Q774" r:id="rId633" tooltip="View details of cellular macromolecule biosynthetic process"/>
    <hyperlink ref="R774" r:id="rId634" tooltip="View details of transcription"/>
    <hyperlink ref="N771" r:id="rId635" tooltip="View details of metabolic process"/>
    <hyperlink ref="O771" r:id="rId636" tooltip="View details of biosynthetic process"/>
    <hyperlink ref="P771" r:id="rId637" tooltip="View details of cellular biosynthetic process"/>
    <hyperlink ref="Q771" r:id="rId638" tooltip="View details of cellular macromolecule biosynthetic process"/>
    <hyperlink ref="R771" r:id="rId639" tooltip="View details of transcription"/>
    <hyperlink ref="S771" r:id="rId640" tooltip="View details of regulation of transcription"/>
    <hyperlink ref="N766" r:id="rId641" tooltip="View details of developmental process"/>
    <hyperlink ref="O766" r:id="rId642" tooltip="View details of multicellular organismal development"/>
    <hyperlink ref="N764" r:id="rId643" tooltip="View details of metabolic process"/>
    <hyperlink ref="O764" r:id="rId644" tooltip="View details of biosynthetic process"/>
    <hyperlink ref="P764" r:id="rId645" tooltip="View details of cellular biosynthetic process"/>
    <hyperlink ref="Q764" r:id="rId646" tooltip="View details of cellular macromolecule biosynthetic process"/>
    <hyperlink ref="R764" r:id="rId647" tooltip="View details of transcription"/>
    <hyperlink ref="S764" r:id="rId648" tooltip="View details of positive regulation of transcription"/>
    <hyperlink ref="N762" r:id="rId649" tooltip="View details of developmental process"/>
    <hyperlink ref="O762" r:id="rId650" tooltip="View details of multicellular organismal development"/>
    <hyperlink ref="P762" r:id="rId651" tooltip="View details of pattern specification process"/>
    <hyperlink ref="Q762" r:id="rId652" tooltip="View details of regionalization"/>
    <hyperlink ref="N761" r:id="rId653" tooltip="View details of metabolic process"/>
    <hyperlink ref="O761" r:id="rId654" tooltip="View details of cellular metabolic process"/>
    <hyperlink ref="P761" r:id="rId655" tooltip="View details of cellular macromolecule metabolic process"/>
    <hyperlink ref="Q761" r:id="rId656" tooltip="View details of RNA metabolic process"/>
    <hyperlink ref="R761" r:id="rId657" tooltip="View details of RNA processing"/>
    <hyperlink ref="N759" r:id="rId658" tooltip="View details of metabolic process"/>
    <hyperlink ref="N752" r:id="rId659" tooltip="View details of metabolic process"/>
    <hyperlink ref="O752" r:id="rId660" tooltip="View details of biosynthetic process"/>
    <hyperlink ref="P752" r:id="rId661" tooltip="View details of cellular biosynthetic process"/>
    <hyperlink ref="Q752" r:id="rId662" tooltip="View details of cellular macromolecule biosynthetic process"/>
    <hyperlink ref="N749" r:id="rId663" tooltip="View details of cellular process"/>
    <hyperlink ref="O749" r:id="rId664" tooltip="View details of organelle organization"/>
    <hyperlink ref="N748" r:id="rId665" tooltip="View details of developmental process"/>
    <hyperlink ref="O748" r:id="rId666" tooltip="View details of cellular developmental process"/>
    <hyperlink ref="P748" r:id="rId667" tooltip="View details of cell differentiation"/>
    <hyperlink ref="O744" r:id="rId668" tooltip="View details of cellular metabolic process"/>
    <hyperlink ref="N744" r:id="rId669" tooltip="View details of metabolic process"/>
    <hyperlink ref="P744" r:id="rId670" tooltip="View details of phosphorus metabolic process"/>
    <hyperlink ref="Q744" r:id="rId671" tooltip="View details of phosphate metabolic process"/>
    <hyperlink ref="R744" r:id="rId672" tooltip="View details of phosphorylation"/>
    <hyperlink ref="N742" r:id="rId673" tooltip="View details of metabolic process"/>
    <hyperlink ref="O742" r:id="rId674" tooltip="View details of biosynthetic process"/>
    <hyperlink ref="P742" r:id="rId675" tooltip="View details of cellular biosynthetic process"/>
    <hyperlink ref="Q742" r:id="rId676" tooltip="View details of cellular macromolecule biosynthetic process"/>
    <hyperlink ref="R742" r:id="rId677" tooltip="View details of transcription"/>
    <hyperlink ref="S742" r:id="rId678" tooltip="View details of regulation of transcription"/>
    <hyperlink ref="N737" r:id="rId679" tooltip="View details of signaling"/>
    <hyperlink ref="O737" r:id="rId680" tooltip="View details of signaling process"/>
    <hyperlink ref="P737" r:id="rId681" tooltip="View details of signal transmission"/>
    <hyperlink ref="Q737" r:id="rId682" tooltip="View details of signal transduction"/>
    <hyperlink ref="R737" r:id="rId683" tooltip="View details of intracellular signal transduction"/>
    <hyperlink ref="S737" r:id="rId684" tooltip="View details of small GTPase mediated signal transduction"/>
    <hyperlink ref="N735" r:id="rId685" tooltip="View details of signaling"/>
    <hyperlink ref="O735" r:id="rId686" tooltip="View details of signaling pathway"/>
    <hyperlink ref="P735" r:id="rId687" tooltip="View details of cell surface receptor linked signaling pathway"/>
    <hyperlink ref="N732" r:id="rId688" tooltip="View details of cellular component organization"/>
    <hyperlink ref="O732" r:id="rId689" tooltip="View details of cellular component assembly"/>
    <hyperlink ref="P732" r:id="rId690" tooltip="View details of macromolecular complex assembly"/>
    <hyperlink ref="Q732" r:id="rId691" tooltip="View details of protein complex assembly"/>
    <hyperlink ref="R732" r:id="rId692" tooltip="View details of protein oligomerization"/>
    <hyperlink ref="N729" r:id="rId693" tooltip="View details of response to stimulus"/>
    <hyperlink ref="N727" r:id="rId694" tooltip="View details of metabolic process"/>
    <hyperlink ref="O727" r:id="rId695" tooltip="View details of biosynthetic process"/>
    <hyperlink ref="P727" r:id="rId696" tooltip="View details of cellular biosynthetic process"/>
    <hyperlink ref="Q727" r:id="rId697" tooltip="View details of cellular macromolecule biosynthetic process"/>
    <hyperlink ref="R727" r:id="rId698" tooltip="View details of transcription"/>
    <hyperlink ref="S727" r:id="rId699" tooltip="View details of regulation of transcription"/>
    <hyperlink ref="N723" r:id="rId700" tooltip="View details of cellular process"/>
    <hyperlink ref="O723" r:id="rId701" tooltip="View details of actin filament-based process"/>
    <hyperlink ref="P723" r:id="rId702" tooltip="View details of actin cytoskeleton organization"/>
    <hyperlink ref="Q723" r:id="rId703" tooltip="View details of actin filament organization"/>
    <hyperlink ref="R723" r:id="rId704" tooltip="View details of actin polymerization or depolymerization"/>
    <hyperlink ref="S723" r:id="rId705" tooltip="View details of actin filament polymerization"/>
    <hyperlink ref="N721" r:id="rId706" tooltip="View details of establishment of localization"/>
    <hyperlink ref="O721" r:id="rId707" tooltip="View details of transport"/>
    <hyperlink ref="N718" r:id="rId708" tooltip="View details of metabolic process"/>
    <hyperlink ref="O718" r:id="rId709" tooltip="View details of biosynthetic process"/>
    <hyperlink ref="P718" r:id="rId710" tooltip="View details of cellular biosynthetic process"/>
    <hyperlink ref="Q718" r:id="rId711" tooltip="View details of cellular macromolecule biosynthetic process"/>
    <hyperlink ref="R718" r:id="rId712" tooltip="View details of transcription"/>
    <hyperlink ref="S718" r:id="rId713" tooltip="View details of regulation of transcription"/>
    <hyperlink ref="N713" r:id="rId714" tooltip="View details of signaling"/>
    <hyperlink ref="O713" r:id="rId715" tooltip="View details of cell-cell signaling"/>
    <hyperlink ref="N712" r:id="rId716" tooltip="View details of cellular process"/>
    <hyperlink ref="N710" r:id="rId717" tooltip="View details of establishment of localization"/>
    <hyperlink ref="O710" r:id="rId718" tooltip="View details of transport"/>
    <hyperlink ref="P710" r:id="rId719" tooltip="View details of ion transport"/>
    <hyperlink ref="N709" r:id="rId720" tooltip="View details of developmental process"/>
    <hyperlink ref="O709" r:id="rId721" tooltip="View details of anatomical structure development"/>
    <hyperlink ref="P709" r:id="rId722" tooltip="View details of system development"/>
    <hyperlink ref="N694" r:id="rId723" tooltip="View details of metabolic process"/>
    <hyperlink ref="O694" r:id="rId724" tooltip="View details of macromolecule metabolic process"/>
    <hyperlink ref="P694" r:id="rId725" tooltip="View details of protein metabolic process"/>
    <hyperlink ref="N692" r:id="rId726" tooltip="View details of metabolic process"/>
    <hyperlink ref="O692" r:id="rId727" tooltip="View details of biosynthetic process"/>
    <hyperlink ref="P692" r:id="rId728" tooltip="View details of cellular biosynthetic process"/>
    <hyperlink ref="Q692" r:id="rId729" tooltip="View details of cellular macromolecule biosynthetic process"/>
    <hyperlink ref="R692" r:id="rId730" tooltip="View details of transcription"/>
    <hyperlink ref="S692" r:id="rId731" tooltip="View details of regulation of transcription"/>
    <hyperlink ref="N686" r:id="rId732" tooltip="View details of metabolic process"/>
    <hyperlink ref="O686" r:id="rId733" tooltip="View details of biosynthetic process"/>
    <hyperlink ref="P686" r:id="rId734" tooltip="View details of cellular biosynthetic process"/>
    <hyperlink ref="Q686" r:id="rId735" tooltip="View details of cellular macromolecule biosynthetic process"/>
    <hyperlink ref="N681" r:id="rId736" tooltip="View details of metabolic process"/>
    <hyperlink ref="O681" r:id="rId737" tooltip="View details of biosynthetic process"/>
    <hyperlink ref="P681" r:id="rId738" tooltip="View details of cellular biosynthetic process"/>
    <hyperlink ref="Q681" r:id="rId739" tooltip="View details of cellular macromolecule biosynthetic process"/>
    <hyperlink ref="R681" r:id="rId740" tooltip="View details of transcription"/>
    <hyperlink ref="S681" r:id="rId741" tooltip="View details of regulation of transcription"/>
    <hyperlink ref="N675" r:id="rId742" tooltip="View details of metabolic process"/>
    <hyperlink ref="O675" r:id="rId743" tooltip="View details of biosynthetic process"/>
    <hyperlink ref="P675" r:id="rId744" tooltip="View details of cellular biosynthetic process"/>
    <hyperlink ref="Q675" r:id="rId745" tooltip="View details of cellular macromolecule biosynthetic process"/>
    <hyperlink ref="R675" r:id="rId746" tooltip="View details of transcription"/>
    <hyperlink ref="N673" r:id="rId747" tooltip="View details of signaling"/>
    <hyperlink ref="O673" r:id="rId748" tooltip="View details of signaling pathway"/>
    <hyperlink ref="P673" r:id="rId749" tooltip="View details of cell surface receptor linked signaling pathway"/>
    <hyperlink ref="N669" r:id="rId750" tooltip="View details of signaling"/>
    <hyperlink ref="O669" r:id="rId751" tooltip="View details of signaling pathway"/>
    <hyperlink ref="P669" r:id="rId752" tooltip="View details of cell surface receptor linked signaling pathway"/>
    <hyperlink ref="Q669" r:id="rId753" tooltip="View details of enzyme linked receptor protein signaling pathway"/>
    <hyperlink ref="R669" r:id="rId754" tooltip="View details of transmembrane receptor protein serine/threonine kinase signaling pathway"/>
    <hyperlink ref="N664" r:id="rId755" tooltip="View details of developmental process"/>
    <hyperlink ref="O664" r:id="rId756" tooltip="View details of multicellular organismal development"/>
    <hyperlink ref="N659" r:id="rId757" tooltip="View details of establishment of localization"/>
    <hyperlink ref="O659" r:id="rId758" tooltip="View details of transport"/>
    <hyperlink ref="P659" r:id="rId759" tooltip="View details of intracellular transport"/>
    <hyperlink ref="N658" r:id="rId760" tooltip="View details of metabolic process"/>
    <hyperlink ref="N657" r:id="rId761" tooltip="View details of metabolic process"/>
    <hyperlink ref="O657" r:id="rId762" tooltip="View details of primary metabolic process"/>
    <hyperlink ref="N651" r:id="rId763" tooltip="View details of metabolic process"/>
    <hyperlink ref="O651" r:id="rId764" tooltip="View details of catabolic process"/>
    <hyperlink ref="P651" r:id="rId765" tooltip="View details of cellular catabolic process"/>
    <hyperlink ref="Q651" r:id="rId766" tooltip="View details of cellular macromolecule catabolic process"/>
    <hyperlink ref="R651" r:id="rId767" tooltip="View details of RNA catabolic process"/>
    <hyperlink ref="S651" r:id="rId768" tooltip="View details of mRNA catabolic process"/>
    <hyperlink ref="T651" r:id="rId769" tooltip="View details of nuclear-transcribed mRNA catabolic process"/>
    <hyperlink ref="N650" r:id="rId770" tooltip="View details of metabolic process"/>
    <hyperlink ref="O650" r:id="rId771" tooltip="View details of cellular metabolic process"/>
    <hyperlink ref="P650" r:id="rId772" tooltip="View details of one-carbon metabolic process"/>
    <hyperlink ref="N649" r:id="rId773" tooltip="View details of cellular process"/>
    <hyperlink ref="O649" r:id="rId774" tooltip="View details of cell death"/>
    <hyperlink ref="P649" r:id="rId775" tooltip="View details of programmed cell death"/>
    <hyperlink ref="Q649" r:id="rId776" tooltip="View details of apoptosis"/>
    <hyperlink ref="N646" r:id="rId777" tooltip="View details of signaling"/>
    <hyperlink ref="O646" r:id="rId778" tooltip="View details of signaling pathway"/>
    <hyperlink ref="P646" r:id="rId779" tooltip="View details of cell surface receptor linked signaling pathway"/>
    <hyperlink ref="Q646" r:id="rId780" tooltip="View details of G-protein coupled receptor protein signaling pathway"/>
    <hyperlink ref="R646" r:id="rId781" tooltip="View details of G-protein signaling, coupled to cyclic nucleotide second messenger"/>
    <hyperlink ref="N643" r:id="rId782" tooltip="View details of establishment of localization"/>
    <hyperlink ref="O643" r:id="rId783" tooltip="View details of transport"/>
    <hyperlink ref="P643" r:id="rId784" tooltip="View details of ion transport"/>
    <hyperlink ref="Q643" r:id="rId785" tooltip="View details of anion transport"/>
    <hyperlink ref="R643" r:id="rId786" tooltip="View details of inorganic anion transport"/>
    <hyperlink ref="N641" r:id="rId787" tooltip="View details of metabolic process"/>
    <hyperlink ref="O641" r:id="rId788" tooltip="View details of biosynthetic process"/>
    <hyperlink ref="P641" r:id="rId789" tooltip="View details of cellular biosynthetic process"/>
    <hyperlink ref="Q641" r:id="rId790" tooltip="View details of cellular macromolecule biosynthetic process"/>
    <hyperlink ref="N639" r:id="rId791" tooltip="View details of metabolic process"/>
    <hyperlink ref="O639" r:id="rId792" tooltip="View details of biosynthetic process"/>
    <hyperlink ref="P639" r:id="rId793" tooltip="View details of cellular biosynthetic process"/>
    <hyperlink ref="Q639" r:id="rId794" tooltip="View details of cellular macromolecule biosynthetic process"/>
    <hyperlink ref="R639" r:id="rId795" tooltip="View details of transcription"/>
    <hyperlink ref="S639" r:id="rId796" tooltip="View details of regulation of transcription"/>
    <hyperlink ref="S635" r:id="rId797" tooltip="View details of 'de novo' protein folding"/>
    <hyperlink ref="N635" r:id="rId798" tooltip="View details of metabolic process"/>
    <hyperlink ref="O635" r:id="rId799" tooltip="View details of cellular metabolic process"/>
    <hyperlink ref="P635" r:id="rId800" tooltip="View details of cellular macromolecule metabolic process"/>
    <hyperlink ref="Q635" r:id="rId801" tooltip="View details of cellular protein metabolic process"/>
    <hyperlink ref="N634" r:id="rId802" tooltip="View details of establishment of localization"/>
    <hyperlink ref="O634" r:id="rId803" tooltip="View details of transport"/>
    <hyperlink ref="N632" r:id="rId804" tooltip="View details of metabolic process"/>
    <hyperlink ref="O632" r:id="rId805" tooltip="View details of biosynthetic process"/>
    <hyperlink ref="P632" r:id="rId806" tooltip="View details of cellular biosynthetic process"/>
    <hyperlink ref="Q632" r:id="rId807" tooltip="View details of cellular nitrogen compound biosynthetic process"/>
    <hyperlink ref="R632" r:id="rId808" tooltip="View details of nucleobase, nucleoside, nucleotide and nucleic acid biosynthetic process"/>
    <hyperlink ref="S632" r:id="rId809" tooltip="View details of nucleobase, nucleoside and nucleotide biosynthetic process"/>
    <hyperlink ref="T632" r:id="rId810" tooltip="View details of nucleotide biosynthetic process"/>
    <hyperlink ref="U632" r:id="rId811" tooltip="View details of nucleoside monophosphate biosynthetic process"/>
    <hyperlink ref="V632" r:id="rId812" tooltip="View details of purine nucleoside monophosphate biosynthetic process"/>
    <hyperlink ref="N631" r:id="rId813" tooltip="View details of signaling"/>
    <hyperlink ref="O631" r:id="rId814" tooltip="View details of signaling process"/>
    <hyperlink ref="P631" r:id="rId815" tooltip="View details of signal transmission"/>
    <hyperlink ref="Q631" r:id="rId816" tooltip="View details of signal transduction"/>
    <hyperlink ref="N630" r:id="rId817" tooltip="View details of cellular process"/>
    <hyperlink ref="N628" r:id="rId818" tooltip="View details of metabolic process"/>
    <hyperlink ref="O628" r:id="rId819" tooltip="View details of biosynthetic process"/>
    <hyperlink ref="P628" r:id="rId820" tooltip="View details of cellular biosynthetic process"/>
    <hyperlink ref="Q628" r:id="rId821" tooltip="View details of cellular macromolecule biosynthetic process"/>
    <hyperlink ref="R628" r:id="rId822" tooltip="View details of transcription"/>
    <hyperlink ref="O627" r:id="rId823" tooltip="View details of cellular metabolic process"/>
    <hyperlink ref="N627" r:id="rId824" tooltip="View details of metabolic process"/>
    <hyperlink ref="P627" r:id="rId825" tooltip="View details of phosphorus metabolic process"/>
    <hyperlink ref="Q627" r:id="rId826" tooltip="View details of phosphate metabolic process"/>
    <hyperlink ref="R627" r:id="rId827" tooltip="View details of dephosphorylation"/>
    <hyperlink ref="N623" r:id="rId828" tooltip="View details of metabolic process"/>
    <hyperlink ref="O623" r:id="rId829" tooltip="View details of cellular metabolic process"/>
    <hyperlink ref="P623" r:id="rId830" tooltip="View details of cellular macromolecule metabolic process"/>
    <hyperlink ref="Q623" r:id="rId831" tooltip="View details of cellular protein metabolic process"/>
    <hyperlink ref="N619" r:id="rId832" tooltip="View details of establishment of localization"/>
    <hyperlink ref="O619" r:id="rId833" tooltip="View details of transport"/>
    <hyperlink ref="N612" r:id="rId834" tooltip="View details of metabolic process"/>
    <hyperlink ref="O612" r:id="rId835" tooltip="View details of biosynthetic process"/>
    <hyperlink ref="P612" r:id="rId836" tooltip="View details of cellular biosynthetic process"/>
    <hyperlink ref="Q612" r:id="rId837" tooltip="View details of cellular macromolecule biosynthetic process"/>
    <hyperlink ref="R612" r:id="rId838" tooltip="View details of transcription"/>
    <hyperlink ref="N611" r:id="rId839" tooltip="View details of metabolic process"/>
    <hyperlink ref="O611" r:id="rId840" tooltip="View details of biosynthetic process"/>
    <hyperlink ref="P611" r:id="rId841" tooltip="View details of cellular biosynthetic process"/>
    <hyperlink ref="Q611" r:id="rId842" tooltip="View details of cellular macromolecule biosynthetic process"/>
    <hyperlink ref="N1013" r:id="rId843" tooltip="View details of metabolic process"/>
    <hyperlink ref="O1013" r:id="rId844" tooltip="View details of cellular metabolic process"/>
    <hyperlink ref="P1013" r:id="rId845" tooltip="View details of cellular macromolecule metabolic process"/>
    <hyperlink ref="Q1013" r:id="rId846" tooltip="View details of cellular protein metabolic process"/>
    <hyperlink ref="N988" r:id="rId847" tooltip="View details of cellular process"/>
    <hyperlink ref="O988" r:id="rId848" tooltip="View details of cell death"/>
    <hyperlink ref="N941" r:id="rId849" tooltip="View details of metabolic process"/>
    <hyperlink ref="O941" r:id="rId850" tooltip="View details of biosynthetic process"/>
    <hyperlink ref="P941" r:id="rId851" tooltip="View details of cellular biosynthetic process"/>
    <hyperlink ref="Q941" r:id="rId852" tooltip="View details of cellular macromolecule biosynthetic process"/>
    <hyperlink ref="R941" r:id="rId853" tooltip="View details of transcription"/>
    <hyperlink ref="T941" r:id="rId854" tooltip="View gene products associated with this term"/>
    <hyperlink ref="T774" r:id="rId855" tooltip="View gene products associated with this term"/>
    <hyperlink ref="N828" r:id="rId856" tooltip="View details of response to stimulus"/>
    <hyperlink ref="N818" r:id="rId857" tooltip="View details of developmental process"/>
    <hyperlink ref="O818" r:id="rId858" tooltip="View details of anatomical structure development"/>
    <hyperlink ref="P818" r:id="rId859" tooltip="View details of organ development"/>
    <hyperlink ref="Q818" r:id="rId860" tooltip="View details of tissue development"/>
    <hyperlink ref="R818" r:id="rId861" tooltip="View details of ectoderm development"/>
    <hyperlink ref="N642" r:id="rId862" tooltip="View details of signaling"/>
    <hyperlink ref="O642" r:id="rId863" tooltip="View details of signaling process"/>
    <hyperlink ref="P642" r:id="rId864" tooltip="View details of signal transmission"/>
    <hyperlink ref="Q642" r:id="rId865" tooltip="View details of signal transduction"/>
    <hyperlink ref="N626" r:id="rId866" tooltip="View details of metabolic process"/>
    <hyperlink ref="O626" r:id="rId867" tooltip="View details of catabolic process"/>
    <hyperlink ref="P626" r:id="rId868" tooltip="View details of cellular catabolic process"/>
    <hyperlink ref="Q626" r:id="rId869" tooltip="View details of cellular macromolecule catabolic process"/>
    <hyperlink ref="T626" r:id="rId870" location="lineage" tooltip="Go to protein modification process"/>
    <hyperlink ref="S626" r:id="rId871" location="lineage" tooltip="Go to macromolecule modification"/>
    <hyperlink ref="R626" r:id="rId872" location="lineage" tooltip="Go to modification-dependent macromolecule catabolic process"/>
    <hyperlink ref="U626" r:id="rId873" tooltip="View gene products associated with this term"/>
    <hyperlink ref="N3" r:id="rId874" tooltip="View details of metabolic process"/>
    <hyperlink ref="O3" r:id="rId875" tooltip="View details of catabolic process"/>
    <hyperlink ref="P3" r:id="rId876" tooltip="View details of cellular catabolic process"/>
    <hyperlink ref="N4" r:id="rId877" tooltip="View details of establishment of localization"/>
    <hyperlink ref="O4" r:id="rId878" tooltip="View details of transport"/>
    <hyperlink ref="N5" r:id="rId879" tooltip="View details of metabolic process"/>
    <hyperlink ref="O5" r:id="rId880" tooltip="View details of macromolecule metabolic process"/>
    <hyperlink ref="P5" r:id="rId881" tooltip="View details of protein metabolic process"/>
    <hyperlink ref="N6" r:id="rId882" tooltip="View details of cellular process"/>
    <hyperlink ref="N8" r:id="rId883" tooltip="View details of establishment of localization"/>
    <hyperlink ref="O8" r:id="rId884" tooltip="View details of transport"/>
    <hyperlink ref="N11" r:id="rId885" tooltip="View details of establishment of localization"/>
    <hyperlink ref="O11" r:id="rId886" tooltip="View details of transport"/>
    <hyperlink ref="P11" r:id="rId887" tooltip="View details of vesicle-mediated transport"/>
    <hyperlink ref="N12" r:id="rId888" tooltip="View details of multicellular organismal process"/>
    <hyperlink ref="O12" r:id="rId889" tooltip="View details of system process"/>
    <hyperlink ref="P12" r:id="rId890" tooltip="View details of neurological system process"/>
    <hyperlink ref="Q12" r:id="rId891" tooltip="View details of cognition"/>
    <hyperlink ref="R12" r:id="rId892" tooltip="View details of sensory perception"/>
    <hyperlink ref="S12" r:id="rId893" tooltip="View details of sensory perception of light stimulus"/>
    <hyperlink ref="N18" r:id="rId894" tooltip="View details of signaling"/>
    <hyperlink ref="O18" r:id="rId895" tooltip="View details of signaling pathway"/>
    <hyperlink ref="P18" r:id="rId896" tooltip="View details of cell surface receptor linked signaling pathway"/>
    <hyperlink ref="N19" r:id="rId897" tooltip="View details of metabolic process"/>
    <hyperlink ref="O19" r:id="rId898" tooltip="View details of cellular metabolic process"/>
    <hyperlink ref="P19" r:id="rId899" tooltip="View details of cellular macromolecule metabolic process"/>
    <hyperlink ref="Q19" r:id="rId900" tooltip="View details of RNA metabolic process"/>
    <hyperlink ref="R19" r:id="rId901" tooltip="View details of regulation of RNA metabolic process"/>
    <hyperlink ref="N21" r:id="rId902" tooltip="View details of response to stimulus"/>
    <hyperlink ref="N23" r:id="rId903" tooltip="View details of metabolic process"/>
    <hyperlink ref="O23" r:id="rId904" tooltip="View details of biosynthetic process"/>
    <hyperlink ref="P23" r:id="rId905" tooltip="View details of cellular biosynthetic process"/>
    <hyperlink ref="Q23" r:id="rId906" tooltip="View details of cellular macromolecule biosynthetic process"/>
    <hyperlink ref="R23" r:id="rId907" tooltip="View details of transcription"/>
    <hyperlink ref="S23" r:id="rId908" tooltip="View details of regulation of transcription"/>
    <hyperlink ref="N25" r:id="rId909" tooltip="View details of signaling"/>
    <hyperlink ref="O25" r:id="rId910" tooltip="View details of signaling pathway"/>
    <hyperlink ref="P25" r:id="rId911" tooltip="View details of intracellular signaling pathway"/>
    <hyperlink ref="Q25" r:id="rId912" tooltip="View details of intracellular signal transduction"/>
    <hyperlink ref="R25" r:id="rId913" tooltip="View details of intracellular protein kinase cascade"/>
    <hyperlink ref="S25" r:id="rId914" tooltip="View details of MAPKKK cascade"/>
    <hyperlink ref="N29" r:id="rId915" tooltip="View details of metabolic process"/>
    <hyperlink ref="O29" r:id="rId916" tooltip="View details of biosynthetic process"/>
    <hyperlink ref="P29" r:id="rId917" tooltip="View details of cellular biosynthetic process"/>
    <hyperlink ref="Q29" r:id="rId918" tooltip="View details of cellular macromolecule biosynthetic process"/>
    <hyperlink ref="R29" r:id="rId919" tooltip="View details of transcription"/>
    <hyperlink ref="S29" r:id="rId920" tooltip="View details of regulation of transcription"/>
    <hyperlink ref="N31" r:id="rId921" tooltip="View details of cellular process"/>
    <hyperlink ref="N33" r:id="rId922" tooltip="View details of metabolic process"/>
    <hyperlink ref="N36" r:id="rId923" tooltip="View details of metabolic process"/>
    <hyperlink ref="O36" r:id="rId924" tooltip="View details of biosynthetic process"/>
    <hyperlink ref="P36" r:id="rId925" tooltip="View details of cellular biosynthetic process"/>
    <hyperlink ref="Q36" r:id="rId926" tooltip="View details of cellular macromolecule biosynthetic process"/>
    <hyperlink ref="R36" r:id="rId927" tooltip="View details of transcription"/>
    <hyperlink ref="S36" r:id="rId928" tooltip="View details of regulation of transcription"/>
    <hyperlink ref="N37" r:id="rId929" tooltip="View details of signaling"/>
    <hyperlink ref="O37" r:id="rId930" tooltip="View details of signaling process"/>
    <hyperlink ref="P37" r:id="rId931" tooltip="View details of signal transmission"/>
    <hyperlink ref="Q37" r:id="rId932" tooltip="View details of signal transduction"/>
    <hyperlink ref="N39" r:id="rId933" tooltip="View details of signaling"/>
    <hyperlink ref="O39" r:id="rId934" tooltip="View details of signaling pathway"/>
    <hyperlink ref="P39" r:id="rId935" tooltip="View details of cell surface receptor linked signaling pathway"/>
    <hyperlink ref="N44" r:id="rId936" tooltip="View details of multicellular organismal process"/>
    <hyperlink ref="O44" r:id="rId937" tooltip="View details of system process"/>
    <hyperlink ref="P44" r:id="rId938" tooltip="View details of muscle system process"/>
    <hyperlink ref="N45" r:id="rId939" tooltip="View details of response to stimulus"/>
    <hyperlink ref="N47" r:id="rId940" tooltip="View details of establishment of localization"/>
    <hyperlink ref="O47" r:id="rId941" tooltip="View details of transport"/>
    <hyperlink ref="N50" r:id="rId942" tooltip="View details of signaling"/>
    <hyperlink ref="O50" r:id="rId943" tooltip="View details of signaling pathway"/>
    <hyperlink ref="P50" r:id="rId944" tooltip="View details of cell surface receptor linked signaling pathway"/>
    <hyperlink ref="N51" r:id="rId945" tooltip="View details of establishment of localization"/>
    <hyperlink ref="O51" r:id="rId946" tooltip="View details of transport"/>
    <hyperlink ref="N52" r:id="rId947" tooltip="View details of signaling"/>
    <hyperlink ref="O52" r:id="rId948" tooltip="View details of signaling pathway"/>
    <hyperlink ref="P52" r:id="rId949" tooltip="View details of cell surface receptor linked signaling pathway"/>
    <hyperlink ref="N54" r:id="rId950" tooltip="View details of multicellular organismal process"/>
    <hyperlink ref="O54" r:id="rId951" tooltip="View details of system process"/>
    <hyperlink ref="P54" r:id="rId952" tooltip="View details of muscle system process"/>
    <hyperlink ref="N55" r:id="rId953" tooltip="View details of metabolic process"/>
    <hyperlink ref="O55" r:id="rId954" tooltip="View details of cellular metabolic process"/>
    <hyperlink ref="P55" r:id="rId955" tooltip="View details of cellular macromolecule metabolic process"/>
    <hyperlink ref="Q55" r:id="rId956" tooltip="View details of RNA metabolic process"/>
    <hyperlink ref="R55" r:id="rId957" tooltip="View details of RNA processing"/>
    <hyperlink ref="N56" r:id="rId958" tooltip="View details of metabolic process"/>
    <hyperlink ref="O56" r:id="rId959" tooltip="View details of biosynthetic process"/>
    <hyperlink ref="P56" r:id="rId960" tooltip="View details of cellular biosynthetic process"/>
    <hyperlink ref="Q56" r:id="rId961" tooltip="View details of cellular macromolecule biosynthetic process"/>
    <hyperlink ref="R56" r:id="rId962" tooltip="View details of transcription"/>
    <hyperlink ref="S56" r:id="rId963" tooltip="View details of regulation of transcription"/>
    <hyperlink ref="N58" r:id="rId964" tooltip="View details of cellular process"/>
    <hyperlink ref="N59" r:id="rId965" tooltip="View details of metabolic process"/>
    <hyperlink ref="N60" r:id="rId966" tooltip="View details of metabolic process"/>
    <hyperlink ref="O60" r:id="rId967" tooltip="View details of macromolecule metabolic process"/>
    <hyperlink ref="P60" r:id="rId968" tooltip="View details of protein metabolic process"/>
    <hyperlink ref="N63" r:id="rId969" tooltip="View details of metabolic process"/>
    <hyperlink ref="O63" r:id="rId970" tooltip="View details of cellular metabolic process"/>
    <hyperlink ref="P63" r:id="rId971" tooltip="View details of cellular macromolecule metabolic process"/>
    <hyperlink ref="Q63" r:id="rId972" tooltip="View details of cellular protein metabolic process"/>
    <hyperlink ref="R63" r:id="rId973" tooltip="View details of protein modification process"/>
    <hyperlink ref="S63" r:id="rId974" tooltip="View details of peptidyl-amino acid modification"/>
    <hyperlink ref="T63" r:id="rId975" tooltip="View details of peptidyl-serine modification"/>
    <hyperlink ref="N66" r:id="rId976" tooltip="View details of metabolic process"/>
    <hyperlink ref="O66" r:id="rId977" tooltip="View details of biosynthetic process"/>
    <hyperlink ref="P66" r:id="rId978" tooltip="View details of cellular biosynthetic process"/>
    <hyperlink ref="Q66" r:id="rId979" tooltip="View details of cellular macromolecule biosynthetic process"/>
    <hyperlink ref="R66" r:id="rId980" tooltip="View details of transcription"/>
    <hyperlink ref="S66" r:id="rId981" tooltip="View details of regulation of transcription"/>
    <hyperlink ref="N68" r:id="rId982" tooltip="View details of metabolic process"/>
    <hyperlink ref="O68" r:id="rId983" tooltip="View details of biosynthetic process"/>
    <hyperlink ref="P68" r:id="rId984" tooltip="View details of cellular biosynthetic process"/>
    <hyperlink ref="Q68" r:id="rId985" tooltip="View details of cellular macromolecule biosynthetic process"/>
    <hyperlink ref="R68" r:id="rId986" tooltip="View details of transcription"/>
    <hyperlink ref="S68" r:id="rId987" tooltip="View details of regulation of transcription"/>
    <hyperlink ref="N69" r:id="rId988" tooltip="View details of metabolic process"/>
    <hyperlink ref="O69" r:id="rId989" tooltip="View details of catabolic process"/>
    <hyperlink ref="N71" r:id="rId990" tooltip="View details of metabolic process"/>
    <hyperlink ref="O71" r:id="rId991" tooltip="View details of catabolic process"/>
    <hyperlink ref="P71" r:id="rId992" tooltip="View details of cellular catabolic process"/>
    <hyperlink ref="Q71" r:id="rId993" tooltip="View details of cellular macromolecule catabolic process"/>
    <hyperlink ref="R71" r:id="rId994" tooltip="View details of cellular protein catabolic process"/>
    <hyperlink ref="S71" r:id="rId995" tooltip="View details of proteolysis involved in cellular protein catabolic process"/>
    <hyperlink ref="T71" r:id="rId996" tooltip="View details of modification-dependent protein catabolic process"/>
    <hyperlink ref="N72" r:id="rId997" tooltip="View details of metabolic process"/>
    <hyperlink ref="O72" r:id="rId998" tooltip="View details of catabolic process"/>
    <hyperlink ref="P72" r:id="rId999" tooltip="View details of cellular catabolic process"/>
    <hyperlink ref="N74" r:id="rId1000" tooltip="View details of signaling"/>
    <hyperlink ref="O74" r:id="rId1001" tooltip="View details of cell-cell signaling"/>
    <hyperlink ref="P74" r:id="rId1002" tooltip="View details of generation of a signal involved in cell-cell signaling"/>
    <hyperlink ref="Q74" r:id="rId1003" tooltip="View details of signal release"/>
    <hyperlink ref="N76" r:id="rId1004" tooltip="View details of metabolic process"/>
    <hyperlink ref="O76" r:id="rId1005" tooltip="View details of cellular metabolic process"/>
    <hyperlink ref="P76" r:id="rId1006" tooltip="View details of cellular carbohydrate metabolic process"/>
    <hyperlink ref="Q76" r:id="rId1007" tooltip="View details of monosaccharide metabolic process"/>
    <hyperlink ref="R76" r:id="rId1008" tooltip="View details of hexose metabolic process"/>
    <hyperlink ref="S76" r:id="rId1009" tooltip="View details of fructose metabolic process"/>
    <hyperlink ref="N79" r:id="rId1010" tooltip="View details of metabolic process"/>
    <hyperlink ref="O79" r:id="rId1011" tooltip="View details of macromolecule metabolic process"/>
    <hyperlink ref="P79" r:id="rId1012" tooltip="View details of protein metabolic process"/>
    <hyperlink ref="N81" r:id="rId1013" tooltip="View details of metabolic process"/>
    <hyperlink ref="O81" r:id="rId1014" tooltip="View details of biosynthetic process"/>
    <hyperlink ref="P81" r:id="rId1015" tooltip="View details of cellular biosynthetic process"/>
    <hyperlink ref="Q81" r:id="rId1016" tooltip="View details of cellular macromolecule biosynthetic process"/>
    <hyperlink ref="R81" r:id="rId1017" tooltip="View details of transcription"/>
    <hyperlink ref="S81" r:id="rId1018" tooltip="View details of positive regulation of transcription"/>
    <hyperlink ref="N84" r:id="rId1019" tooltip="View details of metabolic process"/>
    <hyperlink ref="O84" r:id="rId1020" tooltip="View details of macromolecule metabolic process"/>
    <hyperlink ref="P84" r:id="rId1021" tooltip="View details of protein metabolic process"/>
    <hyperlink ref="N86" r:id="rId1022" tooltip="View details of signaling"/>
    <hyperlink ref="O86" r:id="rId1023" tooltip="View details of signaling process"/>
    <hyperlink ref="P86" r:id="rId1024" tooltip="View details of signal transmission"/>
    <hyperlink ref="Q86" r:id="rId1025" tooltip="View details of signal transduction"/>
    <hyperlink ref="R86" r:id="rId1026" tooltip="View details of intracellular signal transduction"/>
    <hyperlink ref="S86" r:id="rId1027" tooltip="View details of small GTPase mediated signal transduction"/>
    <hyperlink ref="N89" r:id="rId1028" tooltip="View details of developmental process"/>
    <hyperlink ref="O89" r:id="rId1029" tooltip="View details of multicellular organismal development"/>
    <hyperlink ref="N91" r:id="rId1030" tooltip="View details of establishment of localization"/>
    <hyperlink ref="O91" r:id="rId1031" tooltip="View details of transport"/>
    <hyperlink ref="N92" r:id="rId1032" tooltip="View details of multicellular organismal process"/>
    <hyperlink ref="O92" r:id="rId1033" tooltip="View details of system process"/>
    <hyperlink ref="P92" r:id="rId1034" tooltip="View details of muscle system process"/>
    <hyperlink ref="N102" r:id="rId1035" tooltip="View details of developmental process"/>
    <hyperlink ref="O102" r:id="rId1036" tooltip="View details of multicellular organismal development"/>
    <hyperlink ref="P102" r:id="rId1037" tooltip="View details of pattern specification process"/>
    <hyperlink ref="Q102" r:id="rId1038" tooltip="View details of regionalization"/>
    <hyperlink ref="N108" r:id="rId1039" tooltip="View details of developmental process"/>
    <hyperlink ref="N109" r:id="rId1040" tooltip="View details of cellular process"/>
    <hyperlink ref="O109" r:id="rId1041" tooltip="View details of microtubule-based process"/>
    <hyperlink ref="N113" r:id="rId1042" tooltip="View details of signaling"/>
    <hyperlink ref="O113" r:id="rId1043" tooltip="View details of signaling pathway"/>
    <hyperlink ref="P113" r:id="rId1044" tooltip="View details of intracellular signaling pathway"/>
    <hyperlink ref="Q113" r:id="rId1045" tooltip="View details of intracellular signal transduction"/>
    <hyperlink ref="R113" r:id="rId1046" tooltip="View details of intracellular protein kinase cascade"/>
    <hyperlink ref="S113" r:id="rId1047" tooltip="View details of I-kappaB kinase/NF-kappaB cascade"/>
    <hyperlink ref="N115" r:id="rId1048" tooltip="View details of establishment of localization"/>
    <hyperlink ref="O115" r:id="rId1049" tooltip="View details of transport"/>
    <hyperlink ref="N121" r:id="rId1050" tooltip="View details of metabolic process"/>
    <hyperlink ref="O121" r:id="rId1051" tooltip="View details of macromolecule metabolic process"/>
    <hyperlink ref="P121" r:id="rId1052" tooltip="View details of protein metabolic process"/>
    <hyperlink ref="N126" r:id="rId1053" tooltip="View details of metabolic process"/>
    <hyperlink ref="O126" r:id="rId1054" tooltip="View details of biosynthetic process"/>
    <hyperlink ref="P126" r:id="rId1055" tooltip="View details of cellular biosynthetic process"/>
    <hyperlink ref="Q126" r:id="rId1056" tooltip="View details of cellular macromolecule biosynthetic process"/>
    <hyperlink ref="R126" r:id="rId1057" tooltip="View details of transcription"/>
    <hyperlink ref="S126" r:id="rId1058" tooltip="View details of regulation of transcription"/>
    <hyperlink ref="N132" r:id="rId1059" tooltip="View details of metabolic process"/>
    <hyperlink ref="O132" r:id="rId1060" tooltip="View details of biosynthetic process"/>
    <hyperlink ref="P132" r:id="rId1061" tooltip="View details of cellular biosynthetic process"/>
    <hyperlink ref="Q132" r:id="rId1062" tooltip="View details of cellular macromolecule biosynthetic process"/>
    <hyperlink ref="R132" r:id="rId1063" tooltip="View details of translation"/>
    <hyperlink ref="N133" r:id="rId1064" tooltip="View details of signaling"/>
    <hyperlink ref="O133" r:id="rId1065" tooltip="View details of signaling pathway"/>
    <hyperlink ref="P133" r:id="rId1066" tooltip="View details of cell surface receptor linked signaling pathway"/>
    <hyperlink ref="N135" r:id="rId1067" tooltip="View details of metabolic process"/>
    <hyperlink ref="O135" r:id="rId1068" tooltip="View details of biosynthetic process"/>
    <hyperlink ref="P135" r:id="rId1069" tooltip="View details of cellular biosynthetic process"/>
    <hyperlink ref="Q135" r:id="rId1070" tooltip="View details of cellular macromolecule biosynthetic process"/>
    <hyperlink ref="R135" r:id="rId1071" tooltip="View details of transcription"/>
    <hyperlink ref="S135" r:id="rId1072" tooltip="View details of regulation of transcription"/>
    <hyperlink ref="N136" r:id="rId1073" tooltip="View details of metabolic process"/>
    <hyperlink ref="O136" r:id="rId1074" tooltip="View details of biosynthetic process"/>
    <hyperlink ref="P136" r:id="rId1075" tooltip="View details of cellular biosynthetic process"/>
    <hyperlink ref="Q136" r:id="rId1076" tooltip="View details of cellular macromolecule biosynthetic process"/>
    <hyperlink ref="R136" r:id="rId1077" tooltip="View details of transcription"/>
    <hyperlink ref="S136" r:id="rId1078" tooltip="View details of regulation of transcription"/>
    <hyperlink ref="N139" r:id="rId1079" tooltip="View details of metabolic process"/>
    <hyperlink ref="O139" r:id="rId1080" tooltip="View details of biosynthetic process"/>
    <hyperlink ref="P139" r:id="rId1081" tooltip="View details of cellular biosynthetic process"/>
    <hyperlink ref="Q139" r:id="rId1082" tooltip="View details of cellular macromolecule biosynthetic process"/>
    <hyperlink ref="R139" r:id="rId1083" tooltip="View details of transcription"/>
    <hyperlink ref="S139" r:id="rId1084" tooltip="View details of regulation of transcription"/>
    <hyperlink ref="N144" r:id="rId1085" tooltip="View details of metabolic process"/>
    <hyperlink ref="O144" r:id="rId1086" tooltip="View details of oxidation reduction"/>
    <hyperlink ref="N145" r:id="rId1087" tooltip="View details of metabolic process"/>
    <hyperlink ref="O145" r:id="rId1088" tooltip="View details of cellular metabolic process"/>
    <hyperlink ref="P145" r:id="rId1089" tooltip="View details of cellular macromolecule metabolic process"/>
    <hyperlink ref="Q145" r:id="rId1090" tooltip="View details of cellular protein metabolic process"/>
    <hyperlink ref="R145" r:id="rId1091" tooltip="View details of protein folding"/>
    <hyperlink ref="S145" r:id="rId1092" tooltip="View details of 'de novo' protein folding"/>
    <hyperlink ref="T145" r:id="rId1093" tooltip="View details of 'de novo' posttranslational protein folding"/>
    <hyperlink ref="N146" r:id="rId1094" tooltip="View details of metabolic process"/>
    <hyperlink ref="O146" r:id="rId1095" tooltip="View details of biosynthetic process"/>
    <hyperlink ref="P146" r:id="rId1096" tooltip="View details of cellular biosynthetic process"/>
    <hyperlink ref="Q146" r:id="rId1097" tooltip="View details of cellular macromolecule biosynthetic process"/>
    <hyperlink ref="R146" r:id="rId1098" tooltip="View details of transcription"/>
    <hyperlink ref="N149" r:id="rId1099" tooltip="View details of establishment of localization"/>
    <hyperlink ref="O149" r:id="rId1100" tooltip="View details of transport"/>
    <hyperlink ref="N155" r:id="rId1101" tooltip="View details of signaling"/>
    <hyperlink ref="O155" r:id="rId1102" tooltip="View details of signaling pathway"/>
    <hyperlink ref="P155" r:id="rId1103" tooltip="View details of cell surface receptor linked signaling pathway"/>
    <hyperlink ref="Q155" r:id="rId1104" tooltip="View details of enzyme linked receptor protein signaling pathway"/>
    <hyperlink ref="R155" r:id="rId1105" tooltip="View details of transmembrane receptor protein tyrosine kinase signaling pathway"/>
    <hyperlink ref="N156" r:id="rId1106" tooltip="View details of metabolic process"/>
    <hyperlink ref="O156" r:id="rId1107" tooltip="View details of biosynthetic process"/>
    <hyperlink ref="P156" r:id="rId1108" tooltip="View details of cellular biosynthetic process"/>
    <hyperlink ref="Q156" r:id="rId1109" tooltip="View details of cellular macromolecule biosynthetic process"/>
    <hyperlink ref="R156" r:id="rId1110" tooltip="View details of transcription"/>
    <hyperlink ref="S156" r:id="rId1111" tooltip="View details of regulation of transcription"/>
    <hyperlink ref="N159" r:id="rId1112" tooltip="View details of metabolic process"/>
    <hyperlink ref="N160" r:id="rId1113" tooltip="View details of establishment of localization"/>
    <hyperlink ref="O160" r:id="rId1114" tooltip="View details of transport"/>
    <hyperlink ref="N161" r:id="rId1115" tooltip="View details of cellular process"/>
    <hyperlink ref="O161" r:id="rId1116" tooltip="View details of actin filament-based process"/>
    <hyperlink ref="P161" r:id="rId1117" tooltip="View details of actin cytoskeleton organization"/>
    <hyperlink ref="N163" r:id="rId1118" tooltip="View details of metabolic process"/>
    <hyperlink ref="N164" r:id="rId1119" tooltip="View details of metabolic process"/>
    <hyperlink ref="O164" r:id="rId1120" tooltip="View details of cellular metabolic process"/>
    <hyperlink ref="P164" r:id="rId1121" tooltip="View details of cellular ketone metabolic process"/>
    <hyperlink ref="Q164" r:id="rId1122" tooltip="View details of oxoacid metabolic process"/>
    <hyperlink ref="R164" r:id="rId1123" tooltip="View details of carboxylic acid metabolic process"/>
    <hyperlink ref="S164" r:id="rId1124" tooltip="View details of monocarboxylic acid metabolic process"/>
    <hyperlink ref="T164" r:id="rId1125" tooltip="View details of fatty acid metabolic process"/>
    <hyperlink ref="U164" r:id="rId1126" tooltip="View details of fatty acid oxidation"/>
    <hyperlink ref="N169" r:id="rId1127" tooltip="View details of metabolic process"/>
    <hyperlink ref="O169" r:id="rId1128" tooltip="View details of macromolecule metabolic process"/>
    <hyperlink ref="P169" r:id="rId1129" tooltip="View details of protein metabolic process"/>
    <hyperlink ref="N173" r:id="rId1130" tooltip="View details of developmental process"/>
    <hyperlink ref="O173" r:id="rId1131" tooltip="View details of anatomical structure development"/>
    <hyperlink ref="N174" r:id="rId1132" tooltip="View details of developmental process"/>
    <hyperlink ref="O174" r:id="rId1133" tooltip="View details of anatomical structure development"/>
    <hyperlink ref="P174" r:id="rId1134" tooltip="View details of organ development"/>
    <hyperlink ref="N180" r:id="rId1135" tooltip="View details of developmental process"/>
    <hyperlink ref="O180" r:id="rId1136" tooltip="View details of anatomical structure development"/>
    <hyperlink ref="P180" r:id="rId1137" tooltip="View details of organ development"/>
    <hyperlink ref="Q180" r:id="rId1138" tooltip="View details of tissue development"/>
    <hyperlink ref="R180" r:id="rId1139" tooltip="View details of ectoderm development"/>
    <hyperlink ref="N182" r:id="rId1140" tooltip="View details of metabolic process"/>
    <hyperlink ref="O182" r:id="rId1141" tooltip="View details of nitrogen compound metabolic process"/>
    <hyperlink ref="N183" r:id="rId1142" tooltip="View details of developmental process"/>
    <hyperlink ref="O183" r:id="rId1143" tooltip="View details of anatomical structure development"/>
    <hyperlink ref="P183" r:id="rId1144" tooltip="View details of system development"/>
    <hyperlink ref="N184" r:id="rId1145" tooltip="View details of metabolic process"/>
    <hyperlink ref="O184" r:id="rId1146" tooltip="View details of macromolecule metabolic process"/>
    <hyperlink ref="P184" r:id="rId1147" tooltip="View details of protein metabolic process"/>
    <hyperlink ref="N185" r:id="rId1148" tooltip="View details of metabolic process"/>
    <hyperlink ref="O185" r:id="rId1149" tooltip="View details of oxidation reduction"/>
    <hyperlink ref="N187" r:id="rId1150" tooltip="View details of signaling"/>
    <hyperlink ref="O187" r:id="rId1151" tooltip="View details of signaling pathway"/>
    <hyperlink ref="P187" r:id="rId1152" tooltip="View details of cell surface receptor linked signaling pathway"/>
    <hyperlink ref="N189" r:id="rId1153" tooltip="View details of metabolic process"/>
    <hyperlink ref="O189" r:id="rId1154" tooltip="View details of biosynthetic process"/>
    <hyperlink ref="P189" r:id="rId1155" tooltip="View details of cellular biosynthetic process"/>
    <hyperlink ref="Q189" r:id="rId1156" tooltip="View details of cellular macromolecule biosynthetic process"/>
    <hyperlink ref="R189" r:id="rId1157" tooltip="View details of transcription"/>
    <hyperlink ref="S189" r:id="rId1158" tooltip="View details of regulation of transcription"/>
    <hyperlink ref="N194" r:id="rId1159" tooltip="View details of metabolic process"/>
    <hyperlink ref="O194" r:id="rId1160" tooltip="View details of biosynthetic process"/>
    <hyperlink ref="P194" r:id="rId1161" tooltip="View details of cellular biosynthetic process"/>
    <hyperlink ref="Q194" r:id="rId1162" tooltip="View details of cellular macromolecule biosynthetic process"/>
    <hyperlink ref="R194" r:id="rId1163" tooltip="View details of transcription"/>
    <hyperlink ref="S194" r:id="rId1164" tooltip="View details of regulation of transcription"/>
    <hyperlink ref="N198" r:id="rId1165" tooltip="View details of cellular process"/>
    <hyperlink ref="N204" r:id="rId1166" tooltip="View details of metabolic process"/>
    <hyperlink ref="O204" r:id="rId1167" tooltip="View details of biosynthetic process"/>
    <hyperlink ref="P204" r:id="rId1168" tooltip="View details of cellular biosynthetic process"/>
    <hyperlink ref="Q204" r:id="rId1169" tooltip="View details of cellular macromolecule biosynthetic process"/>
    <hyperlink ref="R204" r:id="rId1170" tooltip="View details of transcription"/>
    <hyperlink ref="S204" r:id="rId1171" tooltip="View details of positive regulation of transcription"/>
    <hyperlink ref="N205" r:id="rId1172" tooltip="View details of metabolic process"/>
    <hyperlink ref="O205" r:id="rId1173" tooltip="View details of catabolic process"/>
    <hyperlink ref="N207" r:id="rId1174" tooltip="View details of metabolic process"/>
    <hyperlink ref="O207" r:id="rId1175" tooltip="View details of biosynthetic process"/>
    <hyperlink ref="P207" r:id="rId1176" tooltip="View details of cellular biosynthetic process"/>
    <hyperlink ref="Q207" r:id="rId1177" tooltip="View details of cellular macromolecule biosynthetic process"/>
    <hyperlink ref="R207" r:id="rId1178" tooltip="View details of transcription"/>
    <hyperlink ref="S207" r:id="rId1179" tooltip="View details of regulation of transcription"/>
    <hyperlink ref="N208" r:id="rId1180" tooltip="View details of immune response"/>
    <hyperlink ref="O208" r:id="rId1181" tooltip="View details of humoral immune response"/>
    <hyperlink ref="P208" r:id="rId1182" tooltip="View details of complement activation"/>
    <hyperlink ref="Q208" r:id="rId1183" tooltip="View details of complement activation, lectin pathway"/>
    <hyperlink ref="N210" r:id="rId1184" tooltip="View details of response to stimulus"/>
    <hyperlink ref="O210" r:id="rId1185" tooltip="View details of response to stress"/>
    <hyperlink ref="P210" r:id="rId1186" tooltip="View details of defense response"/>
    <hyperlink ref="N211" r:id="rId1187" tooltip="View details of establishment of localization"/>
    <hyperlink ref="O211" r:id="rId1188" tooltip="View details of transport"/>
    <hyperlink ref="N214" r:id="rId1189" tooltip="View details of establishment of localization"/>
    <hyperlink ref="O214" r:id="rId1190" tooltip="View details of transport"/>
    <hyperlink ref="N215" r:id="rId1191" tooltip="View details of cellular process"/>
    <hyperlink ref="N216" r:id="rId1192" tooltip="View details of response to stimulus"/>
    <hyperlink ref="N219" r:id="rId1193" tooltip="View details of metabolic process"/>
    <hyperlink ref="O219" r:id="rId1194" tooltip="View details of biosynthetic process"/>
    <hyperlink ref="P219" r:id="rId1195" tooltip="View details of cellular biosynthetic process"/>
    <hyperlink ref="Q219" r:id="rId1196" tooltip="View details of cellular macromolecule biosynthetic process"/>
    <hyperlink ref="R219" r:id="rId1197" tooltip="View details of transcription"/>
    <hyperlink ref="S219" r:id="rId1198" tooltip="View details of positive regulation of transcription"/>
    <hyperlink ref="N220" r:id="rId1199" tooltip="View details of metabolic process"/>
    <hyperlink ref="O220" r:id="rId1200" tooltip="View details of biosynthetic process"/>
    <hyperlink ref="P220" r:id="rId1201" tooltip="View details of cellular biosynthetic process"/>
    <hyperlink ref="Q220" r:id="rId1202" tooltip="View details of cellular macromolecule biosynthetic process"/>
    <hyperlink ref="R220" r:id="rId1203" tooltip="View details of transcription"/>
    <hyperlink ref="N221" r:id="rId1204" tooltip="View details of developmental process"/>
    <hyperlink ref="O221" r:id="rId1205" tooltip="View details of anatomical structure development"/>
    <hyperlink ref="P221" r:id="rId1206" tooltip="View details of system development"/>
    <hyperlink ref="N223" r:id="rId1207" tooltip="View details of metabolic process"/>
    <hyperlink ref="O223" r:id="rId1208" tooltip="View details of biosynthetic process"/>
    <hyperlink ref="P223" r:id="rId1209" tooltip="View details of cellular biosynthetic process"/>
    <hyperlink ref="Q223" r:id="rId1210" tooltip="View details of cellular macromolecule biosynthetic process"/>
    <hyperlink ref="R223" r:id="rId1211" tooltip="View details of transcription"/>
    <hyperlink ref="S223" r:id="rId1212" tooltip="View details of regulation of transcription"/>
    <hyperlink ref="N225" r:id="rId1213" tooltip="View details of developmental process"/>
    <hyperlink ref="O225" r:id="rId1214" tooltip="View details of multicellular organismal development"/>
    <hyperlink ref="N230" r:id="rId1215" tooltip="View details of cellular process"/>
    <hyperlink ref="N239" r:id="rId1216" tooltip="View details of establishment of localization"/>
    <hyperlink ref="O239" r:id="rId1217" tooltip="View details of transport"/>
    <hyperlink ref="N242" r:id="rId1218" tooltip="View details of metabolic process"/>
    <hyperlink ref="O242" r:id="rId1219" tooltip="View details of biosynthetic process"/>
    <hyperlink ref="P242" r:id="rId1220" tooltip="View details of cellular biosynthetic process"/>
    <hyperlink ref="Q242" r:id="rId1221" tooltip="View details of cellular macromolecule biosynthetic process"/>
    <hyperlink ref="R242" r:id="rId1222" tooltip="View details of transcription"/>
    <hyperlink ref="S242" r:id="rId1223" tooltip="View details of regulation of transcription"/>
    <hyperlink ref="N243" r:id="rId1224" tooltip="View details of metabolic process"/>
    <hyperlink ref="O243" r:id="rId1225" tooltip="View details of cellular metabolic process"/>
    <hyperlink ref="P243" r:id="rId1226" tooltip="View details of cellular macromolecule metabolic process"/>
    <hyperlink ref="N246" r:id="rId1227" tooltip="View details of developmental process"/>
    <hyperlink ref="O246" r:id="rId1228" tooltip="View details of anatomical structure development"/>
    <hyperlink ref="P246" r:id="rId1229" tooltip="View details of organ development"/>
    <hyperlink ref="Q246" r:id="rId1230" tooltip="View details of tissue development"/>
    <hyperlink ref="R246" r:id="rId1231" tooltip="View details of ectoderm development"/>
    <hyperlink ref="S246" r:id="rId1232" tooltip="View details of epidermis development"/>
    <hyperlink ref="T246" r:id="rId1233" tooltip="View details of epidermal cell differentiation"/>
    <hyperlink ref="U246" r:id="rId1234" tooltip="View details of keratinocyte differentiation"/>
    <hyperlink ref="N248" r:id="rId1235" tooltip="View details of metabolic process"/>
    <hyperlink ref="O248" r:id="rId1236" tooltip="View details of biosynthetic process"/>
    <hyperlink ref="P248" r:id="rId1237" tooltip="View details of cellular biosynthetic process"/>
    <hyperlink ref="Q248" r:id="rId1238" tooltip="View details of cellular macromolecule biosynthetic process"/>
    <hyperlink ref="R248" r:id="rId1239" tooltip="View details of transcription"/>
    <hyperlink ref="S248" r:id="rId1240" tooltip="View details of regulation of transcription"/>
    <hyperlink ref="N255" r:id="rId1241" tooltip="View details of metabolic process"/>
    <hyperlink ref="O255" r:id="rId1242" tooltip="View details of macromolecule metabolic process"/>
    <hyperlink ref="P255" r:id="rId1243" tooltip="View details of protein metabolic process"/>
    <hyperlink ref="N265" r:id="rId1244" tooltip="View details of developmental process"/>
    <hyperlink ref="O265" r:id="rId1245" tooltip="View details of anatomical structure development"/>
    <hyperlink ref="P265" r:id="rId1246" tooltip="View details of organ development"/>
    <hyperlink ref="N269" r:id="rId1247" tooltip="View details of transport"/>
    <hyperlink ref="N279" r:id="rId1248" tooltip="View details of signaling"/>
    <hyperlink ref="O279" r:id="rId1249" tooltip="View details of signaling process"/>
    <hyperlink ref="P279" r:id="rId1250" tooltip="View details of signal transmission"/>
    <hyperlink ref="Q279" r:id="rId1251" tooltip="View details of signal transduction"/>
    <hyperlink ref="N285" r:id="rId1252" tooltip="View details of developmental process"/>
    <hyperlink ref="O285" r:id="rId1253" tooltip="View details of anatomical structure development"/>
    <hyperlink ref="P285" r:id="rId1254" tooltip="View details of system development"/>
    <hyperlink ref="N288" r:id="rId1255" tooltip="View details of metabolic process"/>
    <hyperlink ref="O288" r:id="rId1256" tooltip="View details of biosynthetic process"/>
    <hyperlink ref="P288" r:id="rId1257" tooltip="View details of RNA biosynthetic process"/>
    <hyperlink ref="Q288" r:id="rId1258" tooltip="View details of transcription, DNA-dependent"/>
    <hyperlink ref="R288" r:id="rId1259" tooltip="View details of positive regulation of transcription, DNA-dependent"/>
    <hyperlink ref="N290" r:id="rId1260" tooltip="View details of metabolic process"/>
    <hyperlink ref="O290" r:id="rId1261" tooltip="View details of biosynthetic process"/>
    <hyperlink ref="P290" r:id="rId1262" tooltip="View details of cellular biosynthetic process"/>
    <hyperlink ref="Q290" r:id="rId1263" tooltip="View details of cellular macromolecule biosynthetic process"/>
    <hyperlink ref="R290" r:id="rId1264" tooltip="View details of transcription"/>
    <hyperlink ref="S290" r:id="rId1265" tooltip="View details of positive regulation of transcription"/>
    <hyperlink ref="N291" r:id="rId1266" tooltip="View details of metabolic process"/>
    <hyperlink ref="O291" r:id="rId1267" tooltip="View details of biosynthetic process"/>
    <hyperlink ref="P291" r:id="rId1268" tooltip="View details of cellular biosynthetic process"/>
    <hyperlink ref="Q291" r:id="rId1269" tooltip="View details of cellular macromolecule biosynthetic process"/>
    <hyperlink ref="R291" r:id="rId1270" tooltip="View details of transcription"/>
    <hyperlink ref="S291" r:id="rId1271" tooltip="View details of regulation of transcription"/>
    <hyperlink ref="N295" r:id="rId1272" tooltip="View details of metabolic process"/>
    <hyperlink ref="O295" r:id="rId1273" tooltip="View details of biosynthetic process"/>
    <hyperlink ref="P295" r:id="rId1274" tooltip="View details of cellular biosynthetic process"/>
    <hyperlink ref="Q295" r:id="rId1275" tooltip="View details of cellular macromolecule biosynthetic process"/>
    <hyperlink ref="R295" r:id="rId1276" tooltip="View details of transcription"/>
    <hyperlink ref="S295" r:id="rId1277" tooltip="View details of regulation of transcription"/>
    <hyperlink ref="N296" r:id="rId1278" tooltip="View details of establishment of localization"/>
    <hyperlink ref="O296" r:id="rId1279" tooltip="View details of transport"/>
    <hyperlink ref="N297" r:id="rId1280" tooltip="View details of metabolic process"/>
    <hyperlink ref="O297" r:id="rId1281" tooltip="View details of catabolic process"/>
    <hyperlink ref="P297" r:id="rId1282" tooltip="View details of cellular catabolic process"/>
    <hyperlink ref="Q297" r:id="rId1283" tooltip="View details of cellular macromolecule catabolic process"/>
    <hyperlink ref="R297" r:id="rId1284" tooltip="View details of cellular protein catabolic process"/>
    <hyperlink ref="S297" r:id="rId1285" tooltip="View details of proteolysis involved in cellular protein catabolic process"/>
    <hyperlink ref="T297" r:id="rId1286" tooltip="View details of modification-dependent protein catabolic process"/>
    <hyperlink ref="N298" r:id="rId1287" tooltip="View details of developmental process"/>
    <hyperlink ref="O298" r:id="rId1288" tooltip="View details of embryonic development"/>
    <hyperlink ref="N306" r:id="rId1289" tooltip="View details of establishment of localization"/>
    <hyperlink ref="O306" r:id="rId1290" tooltip="View details of transport"/>
    <hyperlink ref="N311" r:id="rId1291" tooltip="View details of metabolic process"/>
    <hyperlink ref="O311" r:id="rId1292" tooltip="View details of biosynthetic process"/>
    <hyperlink ref="P311" r:id="rId1293" tooltip="View details of cellular biosynthetic process"/>
    <hyperlink ref="Q311" r:id="rId1294" tooltip="View details of cellular macromolecule biosynthetic process"/>
    <hyperlink ref="R311" r:id="rId1295" tooltip="View details of transcription"/>
    <hyperlink ref="S311" r:id="rId1296" tooltip="View details of regulation of transcription"/>
    <hyperlink ref="N316" r:id="rId1297" tooltip="View details of metabolic process"/>
    <hyperlink ref="O316" r:id="rId1298" tooltip="View details of primary metabolic process"/>
    <hyperlink ref="N317" r:id="rId1299" tooltip="View details of metabolic process"/>
    <hyperlink ref="O317" r:id="rId1300" tooltip="View details of biosynthetic process"/>
    <hyperlink ref="P317" r:id="rId1301" tooltip="View details of cellular biosynthetic process"/>
    <hyperlink ref="Q317" r:id="rId1302" tooltip="View details of cellular macromolecule biosynthetic process"/>
    <hyperlink ref="R317" r:id="rId1303" tooltip="View details of transcription"/>
    <hyperlink ref="S317" r:id="rId1304" tooltip="View details of regulation of transcription"/>
    <hyperlink ref="N318" r:id="rId1305" tooltip="View details of metabolic process"/>
    <hyperlink ref="O318" r:id="rId1306" tooltip="View details of biosynthetic process"/>
    <hyperlink ref="P318" r:id="rId1307" tooltip="View details of carbohydrate biosynthetic process"/>
    <hyperlink ref="Q318" r:id="rId1308" tooltip="View details of cellular carbohydrate biosynthetic process"/>
    <hyperlink ref="R318" r:id="rId1309" tooltip="View details of cellular polysaccharide biosynthetic process"/>
    <hyperlink ref="S318" r:id="rId1310" tooltip="View details of glucan biosynthetic process"/>
    <hyperlink ref="N321" r:id="rId1311" tooltip="View details of metabolic process"/>
    <hyperlink ref="O321" r:id="rId1312" tooltip="View details of biosynthetic process"/>
    <hyperlink ref="P321" r:id="rId1313" tooltip="View details of cellular biosynthetic process"/>
    <hyperlink ref="Q321" r:id="rId1314" tooltip="View details of cellular macromolecule biosynthetic process"/>
    <hyperlink ref="R321" r:id="rId1315" tooltip="View details of transcription"/>
    <hyperlink ref="S321" r:id="rId1316" tooltip="View details of positive regulation of transcription"/>
    <hyperlink ref="N327" r:id="rId1317" tooltip="View details of signal transduction"/>
    <hyperlink ref="O327" r:id="rId1318" tooltip="View details of intracellular signal transduction"/>
    <hyperlink ref="P327" r:id="rId1319" tooltip="View details of second-messenger-mediated signaling"/>
    <hyperlink ref="Q327" r:id="rId1320" tooltip="View details of cyclic-nucleotide-mediated signaling"/>
    <hyperlink ref="R327" r:id="rId1321" tooltip="View details of cAMP-mediated signaling"/>
    <hyperlink ref="S327" r:id="rId1322" tooltip="View details of G-protein signaling, coupled to cAMP nucleotide second messenger"/>
    <hyperlink ref="N331" r:id="rId1323" tooltip="View details of developmental process"/>
    <hyperlink ref="O331" r:id="rId1324" tooltip="View details of anatomical structure development"/>
    <hyperlink ref="P331" r:id="rId1325" tooltip="View details of organ development"/>
    <hyperlink ref="Q331" r:id="rId1326" tooltip="View details of tissue development"/>
    <hyperlink ref="R331" r:id="rId1327" tooltip="View details of ectoderm development"/>
    <hyperlink ref="S331" r:id="rId1328" tooltip="View details of epidermis development"/>
    <hyperlink ref="T331" r:id="rId1329" tooltip="View details of epidermal cell differentiation"/>
    <hyperlink ref="U331" r:id="rId1330" tooltip="View details of keratinocyte differentiation"/>
    <hyperlink ref="N332" r:id="rId1331" tooltip="View details of metabolic process"/>
    <hyperlink ref="O332" r:id="rId1332" tooltip="View details of catabolic process"/>
    <hyperlink ref="P332" r:id="rId1333" tooltip="View details of cellular catabolic process"/>
    <hyperlink ref="N333" r:id="rId1334" tooltip="View details of metabolic process"/>
    <hyperlink ref="O333" r:id="rId1335" tooltip="View details of biosynthetic process"/>
    <hyperlink ref="P333" r:id="rId1336" tooltip="View details of cellular biosynthetic process"/>
    <hyperlink ref="Q333" r:id="rId1337" tooltip="View details of cellular macromolecule biosynthetic process"/>
    <hyperlink ref="R333" r:id="rId1338" tooltip="View details of translation"/>
    <hyperlink ref="N335" r:id="rId1339" tooltip="View details of metabolic process"/>
    <hyperlink ref="O335" r:id="rId1340" tooltip="View details of biosynthetic process"/>
    <hyperlink ref="P335" r:id="rId1341" tooltip="View details of cellular biosynthetic process"/>
    <hyperlink ref="Q335" r:id="rId1342" tooltip="View details of cellular macromolecule biosynthetic process"/>
    <hyperlink ref="R335" r:id="rId1343" tooltip="View details of transcription"/>
    <hyperlink ref="S335" r:id="rId1344" tooltip="View details of regulation of transcription"/>
    <hyperlink ref="N340" r:id="rId1345" tooltip="View details of signaling"/>
    <hyperlink ref="O340" r:id="rId1346" tooltip="View details of signaling process"/>
    <hyperlink ref="P340" r:id="rId1347" tooltip="View details of signal transmission"/>
    <hyperlink ref="Q340" r:id="rId1348" tooltip="View details of signal transduction"/>
    <hyperlink ref="R340" r:id="rId1349" tooltip="View details of intracellular signal transduction"/>
    <hyperlink ref="S340" r:id="rId1350" tooltip="View details of small GTPase mediated signal transduction"/>
    <hyperlink ref="N351" r:id="rId1351" tooltip="View details of developmental process"/>
    <hyperlink ref="O351" r:id="rId1352" tooltip="View details of anatomical structure development"/>
    <hyperlink ref="P351" r:id="rId1353" tooltip="View details of system development"/>
    <hyperlink ref="N353" r:id="rId1354" tooltip="View details of metabolic process"/>
    <hyperlink ref="O353" r:id="rId1355" tooltip="View details of cellular metabolic process"/>
    <hyperlink ref="P353" r:id="rId1356" tooltip="View details of cellular macromolecule metabolic process"/>
    <hyperlink ref="Q353" r:id="rId1357" tooltip="View details of cellular protein metabolic process"/>
    <hyperlink ref="N355" r:id="rId1358" tooltip="View details of multicellular organismal process"/>
    <hyperlink ref="O355" r:id="rId1359" tooltip="View details of system process"/>
    <hyperlink ref="P355" r:id="rId1360" tooltip="View details of muscle system process"/>
    <hyperlink ref="N362" r:id="rId1361" tooltip="View details of cellular process"/>
    <hyperlink ref="N363" r:id="rId1362" tooltip="View details of signaling"/>
    <hyperlink ref="O363" r:id="rId1363" tooltip="View details of signaling pathway"/>
    <hyperlink ref="N364" r:id="rId1364" tooltip="View details of signaling"/>
    <hyperlink ref="O364" r:id="rId1365" tooltip="View details of signaling pathway"/>
    <hyperlink ref="P364" r:id="rId1366" tooltip="View details of intracellular signaling pathway"/>
    <hyperlink ref="Q364" r:id="rId1367" tooltip="View details of intracellular signal transduction"/>
    <hyperlink ref="R364" r:id="rId1368" tooltip="View details of intracellular protein kinase cascade"/>
    <hyperlink ref="S364" r:id="rId1369" tooltip="View details of I-kappaB kinase/NF-kappaB cascade"/>
    <hyperlink ref="N366" r:id="rId1370" tooltip="View details of signaling"/>
    <hyperlink ref="O366" r:id="rId1371" tooltip="View details of signaling pathway"/>
    <hyperlink ref="P366" r:id="rId1372" tooltip="View details of intracellular signaling pathway"/>
    <hyperlink ref="Q366" r:id="rId1373" tooltip="View details of intracellular signal transduction"/>
    <hyperlink ref="R366" r:id="rId1374" tooltip="View details of intracellular protein kinase cascade"/>
    <hyperlink ref="S366" r:id="rId1375" tooltip="View details of I-kappaB kinase/NF-kappaB cascade"/>
    <hyperlink ref="N376" r:id="rId1376" tooltip="View details of establishment of localization"/>
    <hyperlink ref="O376" r:id="rId1377" tooltip="View details of transport"/>
    <hyperlink ref="N378" r:id="rId1378" tooltip="View details of establishment of localization"/>
    <hyperlink ref="O378" r:id="rId1379" tooltip="View details of transport"/>
    <hyperlink ref="P378" r:id="rId1380" tooltip="View details of vesicle-mediated transport"/>
    <hyperlink ref="N382" r:id="rId1381" tooltip="View details of signaling"/>
    <hyperlink ref="O382" r:id="rId1382" tooltip="View details of signaling pathway"/>
    <hyperlink ref="P382" r:id="rId1383" tooltip="View details of cell surface receptor linked signaling pathway"/>
    <hyperlink ref="N383" r:id="rId1384" tooltip="View details of cellular process"/>
    <hyperlink ref="O383" r:id="rId1385" tooltip="View details of cell death"/>
    <hyperlink ref="P383" r:id="rId1386" tooltip="View details of programmed cell death"/>
    <hyperlink ref="Q383" r:id="rId1387" tooltip="View details of apoptosis"/>
    <hyperlink ref="N385" r:id="rId1388" tooltip="View details of metabolic process"/>
    <hyperlink ref="O385" r:id="rId1389" tooltip="View details of biosynthetic process"/>
    <hyperlink ref="P385" r:id="rId1390" tooltip="View details of cellular biosynthetic process"/>
    <hyperlink ref="Q385" r:id="rId1391" tooltip="View details of cellular macromolecule biosynthetic process"/>
    <hyperlink ref="R385" r:id="rId1392" tooltip="View details of transcription"/>
    <hyperlink ref="S385" r:id="rId1393" tooltip="View details of regulation of transcription"/>
    <hyperlink ref="N388" r:id="rId1394" tooltip="View details of cellular process"/>
    <hyperlink ref="O388" r:id="rId1395" tooltip="View details of cell adhesion"/>
    <hyperlink ref="P388" r:id="rId1396" tooltip="View details of cell-substrate adhesion"/>
    <hyperlink ref="Q388" r:id="rId1397" tooltip="View details of cell-matrix adhesion"/>
    <hyperlink ref="N389" r:id="rId1398" tooltip="View details of establishment of localization"/>
    <hyperlink ref="O389" r:id="rId1399" tooltip="View details of transport"/>
    <hyperlink ref="N392" r:id="rId1400" tooltip="View details of signaling"/>
    <hyperlink ref="O392" r:id="rId1401" tooltip="View details of signaling pathway"/>
    <hyperlink ref="P392" r:id="rId1402" tooltip="View details of cell surface receptor linked signaling pathway"/>
    <hyperlink ref="N394" r:id="rId1403" tooltip="View details of signaling"/>
    <hyperlink ref="O394" r:id="rId1404" tooltip="View details of signaling pathway"/>
    <hyperlink ref="P394" r:id="rId1405" tooltip="View details of intracellular signaling pathway"/>
    <hyperlink ref="O395" r:id="rId1406" tooltip="View details of cellular metabolic process"/>
    <hyperlink ref="N395" r:id="rId1407" tooltip="View details of metabolic process"/>
    <hyperlink ref="P395" r:id="rId1408" tooltip="View details of phosphorus metabolic process"/>
    <hyperlink ref="Q395" r:id="rId1409" tooltip="View details of phosphate metabolic process"/>
    <hyperlink ref="R395" r:id="rId1410" tooltip="View details of phosphorylation"/>
    <hyperlink ref="N398" r:id="rId1411" tooltip="View details of signaling"/>
    <hyperlink ref="O398" r:id="rId1412" tooltip="View details of signaling pathway"/>
    <hyperlink ref="P398" r:id="rId1413" tooltip="View details of cell surface receptor linked signaling pathway"/>
    <hyperlink ref="Q398" r:id="rId1414" tooltip="View details of enzyme linked receptor protein signaling pathway"/>
    <hyperlink ref="R398" r:id="rId1415" tooltip="View details of transmembrane receptor protein tyrosine kinase signaling pathway"/>
    <hyperlink ref="N400" r:id="rId1416" tooltip="View details of multicellular organismal process"/>
    <hyperlink ref="O400" r:id="rId1417" tooltip="View details of system process"/>
    <hyperlink ref="P400" r:id="rId1418" tooltip="View details of muscle system process"/>
    <hyperlink ref="N401" r:id="rId1419" tooltip="View details of metabolic process"/>
    <hyperlink ref="O401" r:id="rId1420" tooltip="View details of biosynthetic process"/>
    <hyperlink ref="P401" r:id="rId1421" tooltip="View details of cellular biosynthetic process"/>
    <hyperlink ref="Q401" r:id="rId1422" tooltip="View details of cellular macromolecule biosynthetic process"/>
    <hyperlink ref="R401" r:id="rId1423" tooltip="View details of transcription"/>
    <hyperlink ref="S401" r:id="rId1424" tooltip="View details of positive regulation of transcription"/>
    <hyperlink ref="N407" r:id="rId1425" tooltip="View details of cellular process"/>
    <hyperlink ref="N426" r:id="rId1426" tooltip="View details of establishment of localization"/>
    <hyperlink ref="O426" r:id="rId1427" tooltip="View details of transport"/>
    <hyperlink ref="N430" r:id="rId1428" tooltip="View details of metabolic process"/>
    <hyperlink ref="O430" r:id="rId1429" tooltip="View details of biosynthetic process"/>
    <hyperlink ref="P430" r:id="rId1430" tooltip="View details of cellular biosynthetic process"/>
    <hyperlink ref="Q430" r:id="rId1431" tooltip="View details of cellular macromolecule biosynthetic process"/>
    <hyperlink ref="R430" r:id="rId1432" tooltip="View details of translation"/>
    <hyperlink ref="N431" r:id="rId1433" tooltip="View details of developmental process"/>
    <hyperlink ref="O431" r:id="rId1434" tooltip="View details of multicellular organismal development"/>
    <hyperlink ref="P431" r:id="rId1435" tooltip="View details of pattern specification process"/>
    <hyperlink ref="Q431" r:id="rId1436" tooltip="View details of regionalization"/>
    <hyperlink ref="N432" r:id="rId1437" tooltip="View details of metabolic process"/>
    <hyperlink ref="O432" r:id="rId1438" tooltip="View details of cellular metabolic process"/>
    <hyperlink ref="P432" r:id="rId1439" tooltip="View details of cellular amino acid and derivative metabolic process"/>
    <hyperlink ref="Q432" r:id="rId1440" tooltip="View details of cellular amino acid derivative metabolic process"/>
    <hyperlink ref="N433" r:id="rId1441" tooltip="View details of cellular metabolic process"/>
    <hyperlink ref="O433" r:id="rId1442" tooltip="View details of regulation of cellular catabolic process"/>
    <hyperlink ref="P433" r:id="rId1443" tooltip="View details of regulation of nucleotide catabolic process"/>
    <hyperlink ref="Q433" r:id="rId1444" tooltip="View details of regulation of purine nucleotide catabolic process"/>
    <hyperlink ref="R433" r:id="rId1445" tooltip="View details of regulation of GTP catabolic process"/>
    <hyperlink ref="S433" r:id="rId1446" tooltip="View details of regulation of GTPase activity"/>
    <hyperlink ref="T433" r:id="rId1447" tooltip="View details of regulation of Ras GTPase activity"/>
    <hyperlink ref="N435" r:id="rId1448" tooltip="View details of developmental process"/>
    <hyperlink ref="O435" r:id="rId1449" tooltip="View details of multicellular organismal development"/>
    <hyperlink ref="N436" r:id="rId1450" tooltip="View details of signaling"/>
    <hyperlink ref="O436" r:id="rId1451" tooltip="View details of signaling pathway"/>
    <hyperlink ref="P436" r:id="rId1452" tooltip="View details of cell surface receptor linked signaling pathway"/>
    <hyperlink ref="N438" r:id="rId1453" tooltip="View details of multicellular organismal process"/>
    <hyperlink ref="O438" r:id="rId1454" tooltip="View details of system process"/>
    <hyperlink ref="P438" r:id="rId1455" tooltip="View details of neurological system process"/>
    <hyperlink ref="Q438" r:id="rId1456" tooltip="View details of cognition"/>
    <hyperlink ref="R438" r:id="rId1457" tooltip="View details of sensory perception"/>
    <hyperlink ref="S438" r:id="rId1458" tooltip="View details of sensory perception of light stimulus"/>
    <hyperlink ref="N440" r:id="rId1459" tooltip="View details of metabolic process"/>
    <hyperlink ref="O440" r:id="rId1460" tooltip="View details of biosynthetic process"/>
    <hyperlink ref="P440" r:id="rId1461" tooltip="View details of cellular biosynthetic process"/>
    <hyperlink ref="Q440" r:id="rId1462" tooltip="View details of cellular macromolecule biosynthetic process"/>
    <hyperlink ref="R440" r:id="rId1463" tooltip="View details of translation"/>
    <hyperlink ref="S440" r:id="rId1464" tooltip="View details of regulation of translation"/>
    <hyperlink ref="N441" r:id="rId1465" tooltip="View details of establishment of localization"/>
    <hyperlink ref="O441" r:id="rId1466" tooltip="View details of transport"/>
    <hyperlink ref="N443" r:id="rId1467" tooltip="View details of developmental process"/>
    <hyperlink ref="O443" r:id="rId1468" tooltip="View details of anatomical structure development"/>
    <hyperlink ref="P443" r:id="rId1469" tooltip="View details of organ development"/>
    <hyperlink ref="Q443" r:id="rId1470" tooltip="View details of tissue development"/>
    <hyperlink ref="R443" r:id="rId1471" tooltip="View details of ectoderm development"/>
    <hyperlink ref="N445" r:id="rId1472" tooltip="View details of metabolic process"/>
    <hyperlink ref="O445" r:id="rId1473" tooltip="View details of biosynthetic process"/>
    <hyperlink ref="P445" r:id="rId1474" tooltip="View details of cellular biosynthetic process"/>
    <hyperlink ref="Q445" r:id="rId1475" tooltip="View details of cellular macromolecule biosynthetic process"/>
    <hyperlink ref="R445" r:id="rId1476" tooltip="View details of transcription"/>
    <hyperlink ref="S445" r:id="rId1477" tooltip="View details of regulation of transcription"/>
    <hyperlink ref="N447" r:id="rId1478" tooltip="View details of signaling"/>
    <hyperlink ref="O447" r:id="rId1479" tooltip="View details of signaling pathway"/>
    <hyperlink ref="P447" r:id="rId1480" tooltip="View details of intracellular signaling pathway"/>
    <hyperlink ref="Q447" r:id="rId1481" tooltip="View details of intracellular signal transduction"/>
    <hyperlink ref="R447" r:id="rId1482" tooltip="View details of intracellular protein kinase cascade"/>
    <hyperlink ref="S447" r:id="rId1483" tooltip="View details of I-kappaB kinase/NF-kappaB cascade"/>
    <hyperlink ref="N450" r:id="rId1484" tooltip="View details of metabolic process"/>
    <hyperlink ref="O450" r:id="rId1485" tooltip="View details of biosynthetic process"/>
    <hyperlink ref="P450" r:id="rId1486" tooltip="View details of cellular biosynthetic process"/>
    <hyperlink ref="Q450" r:id="rId1487" tooltip="View details of cellular macromolecule biosynthetic process"/>
    <hyperlink ref="R450" r:id="rId1488" tooltip="View details of transcription"/>
    <hyperlink ref="S450" r:id="rId1489" tooltip="View details of negative regulation of transcription"/>
    <hyperlink ref="N454" r:id="rId1490" tooltip="View details of multicellular organismal process"/>
    <hyperlink ref="O454" r:id="rId1491" tooltip="View details of system process"/>
    <hyperlink ref="P454" r:id="rId1492" tooltip="View details of muscle system process"/>
    <hyperlink ref="N455" r:id="rId1493" tooltip="View details of signaling"/>
    <hyperlink ref="O455" r:id="rId1494" tooltip="View details of signaling process"/>
    <hyperlink ref="P455" r:id="rId1495" tooltip="View details of signal transmission"/>
    <hyperlink ref="N457" r:id="rId1496" tooltip="View details of signaling"/>
    <hyperlink ref="O457" r:id="rId1497" tooltip="View details of signaling pathway"/>
    <hyperlink ref="P457" r:id="rId1498" tooltip="View details of cell surface receptor linked signaling pathway"/>
    <hyperlink ref="Q457" r:id="rId1499" tooltip="View details of Wnt receptor signaling pathway"/>
    <hyperlink ref="N460" r:id="rId1500" tooltip="View details of metabolic process"/>
    <hyperlink ref="O460" r:id="rId1501" tooltip="View details of biosynthetic process"/>
    <hyperlink ref="P460" r:id="rId1502" tooltip="View details of cellular biosynthetic process"/>
    <hyperlink ref="Q460" r:id="rId1503" tooltip="View details of cellular macromolecule biosynthetic process"/>
    <hyperlink ref="R460" r:id="rId1504" tooltip="View details of transcription"/>
    <hyperlink ref="S460" r:id="rId1505" tooltip="View details of regulation of transcription"/>
    <hyperlink ref="N461" r:id="rId1506" tooltip="View details of establishment of localization"/>
    <hyperlink ref="O461" r:id="rId1507" tooltip="View details of transport"/>
    <hyperlink ref="N462" r:id="rId1508" tooltip="View details of developmental process"/>
    <hyperlink ref="O462" r:id="rId1509" tooltip="View details of anatomical structure development"/>
    <hyperlink ref="P462" r:id="rId1510" tooltip="View details of system development"/>
    <hyperlink ref="N463" r:id="rId1511" tooltip="View details of developmental process"/>
    <hyperlink ref="O463" r:id="rId1512" tooltip="View details of multicellular organismal development"/>
    <hyperlink ref="N466" r:id="rId1513" tooltip="View details of metabolic process"/>
    <hyperlink ref="O466" r:id="rId1514" tooltip="View details of biosynthetic process"/>
    <hyperlink ref="P466" r:id="rId1515" tooltip="View details of cellular biosynthetic process"/>
    <hyperlink ref="Q466" r:id="rId1516" tooltip="View details of cellular macromolecule biosynthetic process"/>
    <hyperlink ref="R466" r:id="rId1517" tooltip="View details of translation"/>
    <hyperlink ref="N467" r:id="rId1518" tooltip="View details of metabolic process"/>
    <hyperlink ref="O467" r:id="rId1519" tooltip="View details of biosynthetic process"/>
    <hyperlink ref="P467" r:id="rId1520" tooltip="View details of cellular biosynthetic process"/>
    <hyperlink ref="Q467" r:id="rId1521" tooltip="View details of cellular macromolecule biosynthetic process"/>
    <hyperlink ref="R467" r:id="rId1522" tooltip="View details of transcription"/>
    <hyperlink ref="S467" r:id="rId1523" tooltip="View details of regulation of transcription"/>
    <hyperlink ref="N469" r:id="rId1524" tooltip="View details of metabolic process"/>
    <hyperlink ref="O469" r:id="rId1525" tooltip="View details of biosynthetic process"/>
    <hyperlink ref="P469" r:id="rId1526" tooltip="View details of cellular biosynthetic process"/>
    <hyperlink ref="Q469" r:id="rId1527" tooltip="View details of cellular macromolecule biosynthetic process"/>
    <hyperlink ref="R469" r:id="rId1528" tooltip="View details of transcription"/>
    <hyperlink ref="S469" r:id="rId1529" tooltip="View details of regulation of transcription"/>
    <hyperlink ref="N470" r:id="rId1530" tooltip="View details of metabolic process"/>
    <hyperlink ref="O470" r:id="rId1531" tooltip="View details of biosynthetic process"/>
    <hyperlink ref="P470" r:id="rId1532" tooltip="View details of cellular biosynthetic process"/>
    <hyperlink ref="Q470" r:id="rId1533" tooltip="View details of cellular macromolecule biosynthetic process"/>
    <hyperlink ref="R470" r:id="rId1534" tooltip="View details of transcription"/>
    <hyperlink ref="S470" r:id="rId1535" tooltip="View details of regulation of transcription"/>
    <hyperlink ref="N476" r:id="rId1536" tooltip="View details of signaling"/>
    <hyperlink ref="O476" r:id="rId1537" tooltip="View details of signaling pathway"/>
    <hyperlink ref="P476" r:id="rId1538" tooltip="View details of cell surface receptor linked signaling pathway"/>
    <hyperlink ref="N482" r:id="rId1539" tooltip="View details of multicellular organismal process"/>
    <hyperlink ref="O482" r:id="rId1540" tooltip="View details of system process"/>
    <hyperlink ref="P482" r:id="rId1541" tooltip="View details of neurological system process"/>
    <hyperlink ref="Q482" r:id="rId1542" tooltip="View details of cognition"/>
    <hyperlink ref="R482" r:id="rId1543" tooltip="View details of sensory perception"/>
    <hyperlink ref="S482" r:id="rId1544" tooltip="View details of sensory perception of light stimulus"/>
    <hyperlink ref="N484" r:id="rId1545" tooltip="View details of developmental process"/>
    <hyperlink ref="O484" r:id="rId1546" tooltip="View details of anatomical structure development"/>
    <hyperlink ref="P484" r:id="rId1547" tooltip="View details of system development"/>
    <hyperlink ref="N485" r:id="rId1548" tooltip="View details of metabolic process"/>
    <hyperlink ref="O485" r:id="rId1549" tooltip="View details of cellular metabolic process"/>
    <hyperlink ref="P485" r:id="rId1550" tooltip="View details of cellular macromolecule metabolic process"/>
    <hyperlink ref="Q485" r:id="rId1551" tooltip="View details of cellular protein metabolic process"/>
    <hyperlink ref="N490" r:id="rId1552" tooltip="View details of cellular process"/>
    <hyperlink ref="N491" r:id="rId1553" tooltip="View details of establishment of localization"/>
    <hyperlink ref="O491" r:id="rId1554" tooltip="View details of transport"/>
    <hyperlink ref="N492" r:id="rId1555" tooltip="View details of metabolic process"/>
    <hyperlink ref="O492" r:id="rId1556" tooltip="View details of biosynthetic process"/>
    <hyperlink ref="P492" r:id="rId1557" tooltip="View details of cellular biosynthetic process"/>
    <hyperlink ref="Q492" r:id="rId1558" tooltip="View details of cellular macromolecule biosynthetic process"/>
    <hyperlink ref="R492" r:id="rId1559" tooltip="View details of transcription"/>
    <hyperlink ref="S492" r:id="rId1560" tooltip="View details of regulation of transcription"/>
    <hyperlink ref="N496" r:id="rId1561" tooltip="View details of metabolic process"/>
    <hyperlink ref="O496" r:id="rId1562" tooltip="View details of oxidation reduction"/>
    <hyperlink ref="N500" r:id="rId1563" tooltip="View details of metabolic process"/>
    <hyperlink ref="O500" r:id="rId1564" tooltip="View details of oxidation reduction"/>
    <hyperlink ref="O502" r:id="rId1565" tooltip="View details of cellular metabolic process"/>
    <hyperlink ref="N502" r:id="rId1566" tooltip="View details of metabolic process"/>
    <hyperlink ref="P502" r:id="rId1567" tooltip="View details of phosphorus metabolic process"/>
    <hyperlink ref="Q502" r:id="rId1568" tooltip="View details of phosphate metabolic process"/>
    <hyperlink ref="R502" r:id="rId1569" tooltip="View details of phosphorylation"/>
    <hyperlink ref="N505" r:id="rId1570" tooltip="View details of metabolic process"/>
    <hyperlink ref="O505" r:id="rId1571" tooltip="View details of biosynthetic process"/>
    <hyperlink ref="P505" r:id="rId1572" tooltip="View details of cellular biosynthetic process"/>
    <hyperlink ref="Q505" r:id="rId1573" tooltip="View details of cellular macromolecule biosynthetic process"/>
    <hyperlink ref="R505" r:id="rId1574" tooltip="View details of transcription"/>
    <hyperlink ref="S505" r:id="rId1575" tooltip="View details of regulation of transcription"/>
    <hyperlink ref="N506" r:id="rId1576" tooltip="View details of metabolic process"/>
    <hyperlink ref="N508" r:id="rId1577" tooltip="View details of signaling"/>
    <hyperlink ref="O508" r:id="rId1578" tooltip="View details of signaling pathway"/>
    <hyperlink ref="P508" r:id="rId1579" tooltip="View details of cell surface receptor linked signaling pathway"/>
    <hyperlink ref="N510" r:id="rId1580" tooltip="View details of cellular process"/>
    <hyperlink ref="O510" r:id="rId1581" tooltip="View details of cellular homeostasis"/>
    <hyperlink ref="N512" r:id="rId1582" tooltip="View details of metabolic process"/>
    <hyperlink ref="O512" r:id="rId1583" tooltip="View details of biosynthetic process"/>
    <hyperlink ref="P512" r:id="rId1584" tooltip="View details of cellular biosynthetic process"/>
    <hyperlink ref="Q512" r:id="rId1585" tooltip="View details of cellular macromolecule biosynthetic process"/>
    <hyperlink ref="R512" r:id="rId1586" tooltip="View details of transcription"/>
    <hyperlink ref="S512" r:id="rId1587" tooltip="View details of regulation of transcription"/>
    <hyperlink ref="N518" r:id="rId1588" tooltip="View details of metabolic process"/>
    <hyperlink ref="O518" r:id="rId1589" tooltip="View details of catabolic process"/>
    <hyperlink ref="P518" r:id="rId1590" tooltip="View details of cellular catabolic process"/>
    <hyperlink ref="Q518" r:id="rId1591" tooltip="View details of cellular macromolecule catabolic process"/>
    <hyperlink ref="R518" r:id="rId1592" tooltip="View details of cellular protein catabolic process"/>
    <hyperlink ref="S518" r:id="rId1593" tooltip="View details of proteolysis involved in cellular protein catabolic process"/>
    <hyperlink ref="T518" r:id="rId1594" tooltip="View details of modification-dependent protein catabolic process"/>
    <hyperlink ref="N519" r:id="rId1595" tooltip="View details of signaling"/>
    <hyperlink ref="O519" r:id="rId1596" tooltip="View details of signaling pathway"/>
    <hyperlink ref="P519" r:id="rId1597" tooltip="View details of cell surface receptor linked signaling pathway"/>
    <hyperlink ref="Q519" r:id="rId1598" tooltip="View details of enzyme linked receptor protein signaling pathway"/>
    <hyperlink ref="R519" r:id="rId1599" tooltip="View details of transmembrane receptor protein tyrosine kinase signaling pathway"/>
    <hyperlink ref="N520" r:id="rId1600" tooltip="View details of metabolic process"/>
    <hyperlink ref="O520" r:id="rId1601" tooltip="View details of macromolecule metabolic process"/>
    <hyperlink ref="P520" r:id="rId1602" tooltip="View details of protein metabolic process"/>
    <hyperlink ref="N523" r:id="rId1603" tooltip="View details of signaling"/>
    <hyperlink ref="O523" r:id="rId1604" tooltip="View details of signaling pathway"/>
    <hyperlink ref="P523" r:id="rId1605" tooltip="View details of cell surface receptor linked signaling pathway"/>
    <hyperlink ref="Q523" r:id="rId1606" tooltip="View details of Wnt receptor signaling pathway"/>
    <hyperlink ref="N526" r:id="rId1607" tooltip="View details of metabolic process"/>
    <hyperlink ref="O526" r:id="rId1608" tooltip="View details of oxidation reduction"/>
    <hyperlink ref="N527" r:id="rId1609" tooltip="View details of metabolic process"/>
    <hyperlink ref="O527" r:id="rId1610" tooltip="View details of macromolecule metabolic process"/>
    <hyperlink ref="P527" r:id="rId1611" tooltip="View details of protein metabolic process"/>
    <hyperlink ref="N528" r:id="rId1612" tooltip="View details of signaling"/>
    <hyperlink ref="O528" r:id="rId1613" tooltip="View details of signaling process"/>
    <hyperlink ref="P528" r:id="rId1614" tooltip="View details of regulation of signaling process"/>
    <hyperlink ref="Q528" r:id="rId1615" tooltip="View details of negative regulation of signaling process"/>
    <hyperlink ref="N529" r:id="rId1616" tooltip="View details of metabolic process"/>
    <hyperlink ref="O529" r:id="rId1617" tooltip="View details of biosynthetic process"/>
    <hyperlink ref="P529" r:id="rId1618" tooltip="View details of RNA biosynthetic process"/>
    <hyperlink ref="Q529" r:id="rId1619" tooltip="View details of transcription, DNA-dependent"/>
    <hyperlink ref="R529" r:id="rId1620" tooltip="View details of positive regulation of transcription, DNA-dependent"/>
    <hyperlink ref="N530" r:id="rId1621" tooltip="View details of metabolic process"/>
    <hyperlink ref="O530" r:id="rId1622" tooltip="View details of cellular metabolic process"/>
    <hyperlink ref="P530" r:id="rId1623" tooltip="View details of cellular macromolecule metabolic process"/>
    <hyperlink ref="Q530" r:id="rId1624" tooltip="View details of DNA metabolic process"/>
    <hyperlink ref="O532" r:id="rId1625" tooltip="View details of cellular metabolic process"/>
    <hyperlink ref="N532" r:id="rId1626" tooltip="View details of metabolic process"/>
    <hyperlink ref="P532" r:id="rId1627" tooltip="View details of phosphorus metabolic process"/>
    <hyperlink ref="Q532" r:id="rId1628" tooltip="View details of phosphate metabolic process"/>
    <hyperlink ref="R532" r:id="rId1629" tooltip="View details of phosphorylation"/>
    <hyperlink ref="N533" r:id="rId1630" tooltip="View details of metabolic process"/>
    <hyperlink ref="O533" r:id="rId1631" tooltip="View details of cellular metabolic process"/>
    <hyperlink ref="P533" r:id="rId1632" tooltip="View details of cellular macromolecule metabolic process"/>
    <hyperlink ref="Q533" r:id="rId1633" tooltip="View details of cellular protein metabolic process"/>
    <hyperlink ref="R533" r:id="rId1634" tooltip="View details of protein modification process"/>
    <hyperlink ref="S533" r:id="rId1635" tooltip="View details of post-translational protein modification"/>
    <hyperlink ref="T533" r:id="rId1636" tooltip="View details of protein amino acid phosphorylation"/>
    <hyperlink ref="N539" r:id="rId1637" tooltip="View details of developmental process"/>
    <hyperlink ref="O539" r:id="rId1638" tooltip="View details of multicellular organismal development"/>
    <hyperlink ref="N542" r:id="rId1639" tooltip="View details of metabolic process"/>
    <hyperlink ref="O542" r:id="rId1640" tooltip="View details of primary metabolic process"/>
    <hyperlink ref="N543" r:id="rId1641" tooltip="View details of signaling"/>
    <hyperlink ref="O543" r:id="rId1642" tooltip="View details of signaling process"/>
    <hyperlink ref="P543" r:id="rId1643" tooltip="View details of signal transmission"/>
    <hyperlink ref="N549" r:id="rId1644" tooltip="View details of metabolic process"/>
    <hyperlink ref="O549" r:id="rId1645" tooltip="View details of biosynthetic process"/>
    <hyperlink ref="P549" r:id="rId1646" tooltip="View details of cellular biosynthetic process"/>
    <hyperlink ref="Q549" r:id="rId1647" tooltip="View details of cellular nitrogen compound biosynthetic process"/>
    <hyperlink ref="R549" r:id="rId1648" tooltip="View details of nucleobase, nucleoside, nucleotide and nucleic acid biosynthetic process"/>
    <hyperlink ref="S549" r:id="rId1649" tooltip="View details of nucleobase, nucleoside and nucleotide biosynthetic process"/>
    <hyperlink ref="T549" r:id="rId1650" tooltip="View details of nucleotide biosynthetic process"/>
    <hyperlink ref="U549" r:id="rId1651" tooltip="View details of nucleoside monophosphate biosynthetic process"/>
    <hyperlink ref="V549" r:id="rId1652" tooltip="View details of purine nucleoside monophosphate biosynthetic process"/>
    <hyperlink ref="N552" r:id="rId1653" tooltip="View details of metabolic process"/>
    <hyperlink ref="O552" r:id="rId1654" tooltip="View details of biosynthetic process"/>
    <hyperlink ref="P552" r:id="rId1655" tooltip="View details of cellular biosynthetic process"/>
    <hyperlink ref="Q552" r:id="rId1656" tooltip="View details of cellular macromolecule biosynthetic process"/>
    <hyperlink ref="R552" r:id="rId1657" tooltip="View details of transcription"/>
    <hyperlink ref="S552" r:id="rId1658" tooltip="View details of regulation of transcription"/>
    <hyperlink ref="N553" r:id="rId1659" tooltip="View details of metabolic process"/>
    <hyperlink ref="O553" r:id="rId1660" tooltip="View details of biosynthetic process"/>
    <hyperlink ref="P553" r:id="rId1661" tooltip="View details of cellular biosynthetic process"/>
    <hyperlink ref="Q553" r:id="rId1662" tooltip="View details of cellular macromolecule biosynthetic process"/>
    <hyperlink ref="R553" r:id="rId1663" tooltip="View details of transcription"/>
    <hyperlink ref="S553" r:id="rId1664" tooltip="View details of regulation of transcription"/>
    <hyperlink ref="T553" r:id="rId1665" tooltip="View details of regulation of transcription factor activity"/>
    <hyperlink ref="U553" r:id="rId1666" tooltip="View details of positive regulation of transcription factor activity"/>
    <hyperlink ref="N555" r:id="rId1667" tooltip="View details of metabolic process"/>
    <hyperlink ref="O555" r:id="rId1668" tooltip="View details of primary metabolic process"/>
    <hyperlink ref="P555" r:id="rId1669" tooltip="View details of lipid metabolic process"/>
    <hyperlink ref="N560" r:id="rId1670" tooltip="View details of metabolic process"/>
    <hyperlink ref="O560" r:id="rId1671" tooltip="View details of biosynthetic process"/>
    <hyperlink ref="P560" r:id="rId1672" tooltip="View details of cellular biosynthetic process"/>
    <hyperlink ref="Q560" r:id="rId1673" tooltip="View details of cellular macromolecule biosynthetic process"/>
    <hyperlink ref="R560" r:id="rId1674" tooltip="View details of transcription"/>
    <hyperlink ref="S560" r:id="rId1675" tooltip="View details of regulation of transcription"/>
    <hyperlink ref="N562" r:id="rId1676" tooltip="View details of cellular process"/>
    <hyperlink ref="O562" r:id="rId1677" tooltip="View details of cellular homeostasis"/>
    <hyperlink ref="N563" r:id="rId1678" tooltip="View details of establishment of localization"/>
    <hyperlink ref="O563" r:id="rId1679" tooltip="View details of transport"/>
    <hyperlink ref="N564" r:id="rId1680" tooltip="View details of establishment of localization"/>
    <hyperlink ref="O564" r:id="rId1681" tooltip="View details of transport"/>
    <hyperlink ref="P564" r:id="rId1682" tooltip="View details of intracellular transport"/>
    <hyperlink ref="N566" r:id="rId1683" tooltip="View details of developmental process"/>
    <hyperlink ref="O566" r:id="rId1684" tooltip="View details of multicellular organismal development"/>
    <hyperlink ref="N569" r:id="rId1685" tooltip="View details of cellular process"/>
    <hyperlink ref="N575" r:id="rId1686" tooltip="View details of metabolic process"/>
    <hyperlink ref="O575" r:id="rId1687" tooltip="View details of biosynthetic process"/>
    <hyperlink ref="P575" r:id="rId1688" tooltip="View details of cellular biosynthetic process"/>
    <hyperlink ref="Q575" r:id="rId1689" tooltip="View details of cellular macromolecule biosynthetic process"/>
    <hyperlink ref="R575" r:id="rId1690" tooltip="View details of translation"/>
    <hyperlink ref="O577" r:id="rId1691" tooltip="View details of cellular metabolic process"/>
    <hyperlink ref="N577" r:id="rId1692" tooltip="View details of metabolic process"/>
    <hyperlink ref="P577" r:id="rId1693" tooltip="View details of phosphorus metabolic process"/>
    <hyperlink ref="Q577" r:id="rId1694" tooltip="View details of phosphate metabolic process"/>
    <hyperlink ref="R577" r:id="rId1695" tooltip="View details of dephosphorylation"/>
    <hyperlink ref="N578" r:id="rId1696" tooltip="View details of signaling"/>
    <hyperlink ref="O578" r:id="rId1697" tooltip="View details of signaling pathway"/>
    <hyperlink ref="P578" r:id="rId1698" tooltip="View details of cell surface receptor linked signaling pathway"/>
    <hyperlink ref="N579" r:id="rId1699" tooltip="View details of metabolic process"/>
    <hyperlink ref="O579" r:id="rId1700" tooltip="View details of biosynthetic process"/>
    <hyperlink ref="P579" r:id="rId1701" tooltip="View details of cellular biosynthetic process"/>
    <hyperlink ref="Q579" r:id="rId1702" tooltip="View details of cellular macromolecule biosynthetic process"/>
    <hyperlink ref="R579" r:id="rId1703" tooltip="View details of transcription"/>
    <hyperlink ref="S579" r:id="rId1704" tooltip="View details of regulation of transcription"/>
    <hyperlink ref="N580" r:id="rId1705" tooltip="View details of developmental process"/>
    <hyperlink ref="O580" r:id="rId1706" tooltip="View details of anatomical structure development"/>
    <hyperlink ref="P580" r:id="rId1707" tooltip="View details of system development"/>
    <hyperlink ref="N582" r:id="rId1708" tooltip="View details of developmental process"/>
    <hyperlink ref="O582" r:id="rId1709" tooltip="View details of multicellular organismal development"/>
    <hyperlink ref="P582" r:id="rId1710" tooltip="View details of pattern specification process"/>
    <hyperlink ref="Q582" r:id="rId1711" tooltip="View details of regionalization"/>
    <hyperlink ref="N585" r:id="rId1712" tooltip="View details of metabolic process"/>
    <hyperlink ref="O585" r:id="rId1713" tooltip="View details of macromolecule metabolic process"/>
    <hyperlink ref="P585" r:id="rId1714" tooltip="View details of polysaccharide metabolic process"/>
    <hyperlink ref="Q585" r:id="rId1715" tooltip="View details of aminoglycan metabolic process"/>
    <hyperlink ref="R585" r:id="rId1716" tooltip="View details of glycosaminoglycan metabolic process"/>
    <hyperlink ref="N586" r:id="rId1717" tooltip="View details of metabolic process"/>
    <hyperlink ref="O586" r:id="rId1718" tooltip="View details of biosynthetic process"/>
    <hyperlink ref="P586" r:id="rId1719" tooltip="View details of cellular biosynthetic process"/>
    <hyperlink ref="Q586" r:id="rId1720" tooltip="View details of cellular macromolecule biosynthetic process"/>
    <hyperlink ref="R586" r:id="rId1721" tooltip="View details of translation"/>
    <hyperlink ref="S586" r:id="rId1722" tooltip="View details of regulation of translation"/>
    <hyperlink ref="N587" r:id="rId1723" tooltip="View details of metabolic process"/>
    <hyperlink ref="O587" r:id="rId1724" tooltip="View details of biosynthetic process"/>
    <hyperlink ref="P587" r:id="rId1725" tooltip="View details of cellular biosynthetic process"/>
    <hyperlink ref="Q587" r:id="rId1726" tooltip="View details of cellular macromolecule biosynthetic process"/>
    <hyperlink ref="R587" r:id="rId1727" tooltip="View details of transcription"/>
    <hyperlink ref="N588" r:id="rId1728" tooltip="View details of establishment of localization"/>
    <hyperlink ref="O588" r:id="rId1729" tooltip="View details of transport"/>
    <hyperlink ref="N590" r:id="rId1730" tooltip="View details of developmental process"/>
    <hyperlink ref="O590" r:id="rId1731" tooltip="View details of anatomical structure development"/>
    <hyperlink ref="P590" r:id="rId1732" tooltip="View details of system development"/>
    <hyperlink ref="N593" r:id="rId1733" tooltip="View details of developmental process"/>
    <hyperlink ref="O593" r:id="rId1734" tooltip="View details of multicellular organismal development"/>
    <hyperlink ref="N594" r:id="rId1735" tooltip="View details of signaling"/>
    <hyperlink ref="O594" r:id="rId1736" tooltip="View details of cell-cell signaling"/>
    <hyperlink ref="N595" r:id="rId1737" tooltip="View details of metabolic process"/>
    <hyperlink ref="O595" r:id="rId1738" tooltip="View details of biosynthetic process"/>
    <hyperlink ref="P595" r:id="rId1739" tooltip="View details of cellular biosynthetic process"/>
    <hyperlink ref="Q595" r:id="rId1740" tooltip="View details of cellular macromolecule biosynthetic process"/>
    <hyperlink ref="R595" r:id="rId1741" tooltip="View details of transcription"/>
    <hyperlink ref="S595" r:id="rId1742" tooltip="View details of regulation of transcription"/>
    <hyperlink ref="N596" r:id="rId1743" tooltip="View details of metabolic process"/>
    <hyperlink ref="O596" r:id="rId1744" tooltip="View details of biosynthetic process"/>
    <hyperlink ref="P596" r:id="rId1745" tooltip="View details of cellular biosynthetic process"/>
    <hyperlink ref="Q596" r:id="rId1746" tooltip="View details of cellular macromolecule biosynthetic process"/>
    <hyperlink ref="R596" r:id="rId1747" tooltip="View details of transcription"/>
    <hyperlink ref="S596" r:id="rId1748" tooltip="View details of regulation of transcription"/>
    <hyperlink ref="N600" r:id="rId1749" tooltip="View details of developmental process"/>
    <hyperlink ref="O600" r:id="rId1750" tooltip="View details of multicellular organismal development"/>
    <hyperlink ref="N601" r:id="rId1751" tooltip="View details of establishment of localization"/>
    <hyperlink ref="O601" r:id="rId1752" tooltip="View details of transport"/>
    <hyperlink ref="N602" r:id="rId1753" tooltip="View details of developmental process"/>
    <hyperlink ref="O602" r:id="rId1754" tooltip="View details of anatomical structure development"/>
    <hyperlink ref="P602" r:id="rId1755" tooltip="View details of organ development"/>
    <hyperlink ref="Q602" r:id="rId1756" tooltip="View details of sensory organ development"/>
    <hyperlink ref="N605" r:id="rId1757" tooltip="View details of establishment of localization"/>
    <hyperlink ref="O605" r:id="rId1758" tooltip="View details of transport"/>
    <hyperlink ref="P605" r:id="rId1759" tooltip="View details of ion transport"/>
    <hyperlink ref="N606" r:id="rId1760" tooltip="View details of metabolic process"/>
    <hyperlink ref="O606" r:id="rId1761" tooltip="View details of biosynthetic process"/>
    <hyperlink ref="P606" r:id="rId1762" tooltip="View details of cellular biosynthetic process"/>
    <hyperlink ref="Q606" r:id="rId1763" tooltip="View details of cellular macromolecule biosynthetic process"/>
    <hyperlink ref="R606" r:id="rId1764" tooltip="View details of transcription"/>
    <hyperlink ref="S606" r:id="rId1765" tooltip="View details of regulation of transcription"/>
    <hyperlink ref="N547" r:id="rId1766" tooltip="View details of signaling"/>
    <hyperlink ref="O547" r:id="rId1767" tooltip="View details of signaling pathway"/>
    <hyperlink ref="P547" r:id="rId1768" tooltip="View details of cell surface receptor linked signaling pathway"/>
    <hyperlink ref="Q547" r:id="rId1769" tooltip="View details of G-protein coupled receptor protein signaling pathway"/>
    <hyperlink ref="R547" r:id="rId1770" tooltip="View details of G-protein signaling, coupled to cyclic nucleotide second messenger"/>
    <hyperlink ref="N190" r:id="rId1771" tooltip="View details of signaling"/>
    <hyperlink ref="O190" r:id="rId1772" tooltip="View details of signaling pathway"/>
    <hyperlink ref="P190" r:id="rId1773" tooltip="View details of intracellular signaling pathway"/>
    <hyperlink ref="Q190" r:id="rId1774" tooltip="View details of intracellular signal transduction"/>
    <hyperlink ref="R190" r:id="rId1775" tooltip="View details of small GTPase mediated signal transduction"/>
    <hyperlink ref="N97" r:id="rId1776" tooltip="View details of establishment of localization"/>
    <hyperlink ref="O97" r:id="rId1777" tooltip="View details of transport"/>
    <hyperlink ref="N141" r:id="rId1778" tooltip="View details of signaling"/>
    <hyperlink ref="O141" r:id="rId1779" tooltip="View details of signaling process"/>
    <hyperlink ref="P141" r:id="rId1780" tooltip="View details of signal transmission"/>
    <hyperlink ref="Q141" r:id="rId1781" tooltip="View details of signal transduction"/>
    <hyperlink ref="P171" r:id="rId1782" location="lineage" tooltip="Go to glycoside metabolic process"/>
    <hyperlink ref="Q171" r:id="rId1783" tooltip="View gene products associated with this term"/>
    <hyperlink ref="N171" r:id="rId1784" tooltip="View details of metabolic process"/>
    <hyperlink ref="O171" r:id="rId1785" tooltip="View details of cellular metabolic process"/>
    <hyperlink ref="N249" r:id="rId1786" tooltip="View details of developmental process"/>
    <hyperlink ref="O249" r:id="rId1787" tooltip="View details of multicellular organismal development"/>
    <hyperlink ref="R550" r:id="rId1788" location="lineage" tooltip="Go to muscle tissue development"/>
    <hyperlink ref="N550" r:id="rId1789" tooltip="View details of developmental process"/>
    <hyperlink ref="O550" r:id="rId1790" tooltip="View details of anatomical structure development"/>
    <hyperlink ref="P550" r:id="rId1791" tooltip="View details of organ development"/>
    <hyperlink ref="Q550" r:id="rId1792" tooltip="View details of tissue development"/>
    <hyperlink ref="S550" r:id="rId1793" location="lineage" tooltip="Go to skeletal muscle organ development"/>
    <hyperlink ref="T550" r:id="rId1794" tooltip="View gene products associated with this term"/>
    <hyperlink ref="N143" r:id="rId1795" tooltip="View details of metabolic process"/>
    <hyperlink ref="O143" r:id="rId1796" tooltip="View details of biosynthetic process"/>
    <hyperlink ref="P143" r:id="rId1797" tooltip="View details of cellular biosynthetic process"/>
    <hyperlink ref="Q143" r:id="rId1798" tooltip="View details of cellular macromolecule biosynthetic process"/>
    <hyperlink ref="R143" r:id="rId1799" tooltip="View details of glycoprotein biosynthetic process"/>
    <hyperlink ref="S143" r:id="rId1800" tooltip="View details of proteoglycan biosynthetic process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Yi-Er</dc:creator>
  <cp:lastModifiedBy>Amy Sater</cp:lastModifiedBy>
  <dcterms:created xsi:type="dcterms:W3CDTF">2013-05-31T20:35:06Z</dcterms:created>
  <dcterms:modified xsi:type="dcterms:W3CDTF">2013-07-25T05:09:46Z</dcterms:modified>
</cp:coreProperties>
</file>